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24915" windowHeight="11700"/>
  </bookViews>
  <sheets>
    <sheet name="TAB. II" sheetId="1" r:id="rId1"/>
  </sheets>
  <definedNames>
    <definedName name="_xlnm.Print_Area" localSheetId="0">'TAB. II'!$A$1:$J$223</definedName>
    <definedName name="_xlnm.Print_Titles" localSheetId="0">'TAB. II'!$1:$6</definedName>
    <definedName name="Z_25633A5C_B6B9_4634_A20B_9608A019BAE6_.wvu.PrintArea" localSheetId="0" hidden="1">'TAB. II'!$A$1:$J$223</definedName>
    <definedName name="Z_25633A5C_B6B9_4634_A20B_9608A019BAE6_.wvu.PrintTitles" localSheetId="0" hidden="1">'TAB. II'!$1:$6</definedName>
    <definedName name="Z_25633A5C_B6B9_4634_A20B_9608A019BAE6_.wvu.Rows" localSheetId="0" hidden="1">'TAB. II'!$221:$221</definedName>
    <definedName name="Z_3D2A60DA_3F7D_497D_9A17_4343B82B4CAB_.wvu.PrintArea" localSheetId="0" hidden="1">'TAB. II'!$A$1:$J$220</definedName>
    <definedName name="Z_3D2A60DA_3F7D_497D_9A17_4343B82B4CAB_.wvu.PrintTitles" localSheetId="0" hidden="1">'TAB. II'!$1:$6</definedName>
    <definedName name="Z_3DE93050_5039_4DB5_98EE_614DCFBA000D_.wvu.PrintArea" localSheetId="0" hidden="1">'TAB. II'!$A$1:$J$223</definedName>
    <definedName name="Z_3DE93050_5039_4DB5_98EE_614DCFBA000D_.wvu.PrintTitles" localSheetId="0" hidden="1">'TAB. II'!$1:$6</definedName>
    <definedName name="Z_3DE93050_5039_4DB5_98EE_614DCFBA000D_.wvu.Rows" localSheetId="0" hidden="1">'TAB. II'!$221:$221</definedName>
    <definedName name="Z_91A8E24C_093B_4FAD_BEE2_2059FE344D37_.wvu.PrintArea" localSheetId="0" hidden="1">'TAB. II'!$A$1:$J$223</definedName>
    <definedName name="Z_91A8E24C_093B_4FAD_BEE2_2059FE344D37_.wvu.PrintTitles" localSheetId="0" hidden="1">'TAB. II'!$1:$6</definedName>
    <definedName name="Z_91A8E24C_093B_4FAD_BEE2_2059FE344D37_.wvu.Rows" localSheetId="0" hidden="1">'TAB. II'!$221:$221</definedName>
    <definedName name="Z_94009651_1DC5_4408_87D5_B66198CD7BB3_.wvu.PrintArea" localSheetId="0" hidden="1">'TAB. II'!$A$1:$J$223</definedName>
    <definedName name="Z_94009651_1DC5_4408_87D5_B66198CD7BB3_.wvu.PrintTitles" localSheetId="0" hidden="1">'TAB. II'!$1:$6</definedName>
    <definedName name="Z_94009651_1DC5_4408_87D5_B66198CD7BB3_.wvu.Rows" localSheetId="0" hidden="1">'TAB. II'!$221:$221</definedName>
    <definedName name="Z_9D3C3520_3AD6_11D7_BF54_A05129C9A93A_.wvu.PrintArea" localSheetId="0" hidden="1">'TAB. II'!$A$1:$J$220</definedName>
    <definedName name="Z_9D3C3520_3AD6_11D7_BF54_A05129C9A93A_.wvu.PrintTitles" localSheetId="0" hidden="1">'TAB. II'!$1:$6</definedName>
    <definedName name="Z_B553F126_843A_4D61_B022_5B9CF1C6D303_.wvu.PrintArea" localSheetId="0" hidden="1">'TAB. II'!$A$1:$J$223</definedName>
    <definedName name="Z_B553F126_843A_4D61_B022_5B9CF1C6D303_.wvu.PrintTitles" localSheetId="0" hidden="1">'TAB. II'!$1:$6</definedName>
    <definedName name="Z_B553F126_843A_4D61_B022_5B9CF1C6D303_.wvu.Rows" localSheetId="0" hidden="1">'TAB. II'!$221:$221</definedName>
  </definedNames>
  <calcPr calcId="145621"/>
</workbook>
</file>

<file path=xl/calcChain.xml><?xml version="1.0" encoding="utf-8"?>
<calcChain xmlns="http://schemas.openxmlformats.org/spreadsheetml/2006/main">
  <c r="I214" i="1" l="1"/>
  <c r="J214" i="1" s="1"/>
  <c r="H214" i="1"/>
  <c r="F214" i="1"/>
  <c r="F212" i="1" s="1"/>
  <c r="E214" i="1"/>
  <c r="E212" i="1" s="1"/>
  <c r="E192" i="1" s="1"/>
  <c r="C214" i="1"/>
  <c r="D214" i="1" s="1"/>
  <c r="B214" i="1"/>
  <c r="J213" i="1"/>
  <c r="J211" i="1"/>
  <c r="J210" i="1"/>
  <c r="J209" i="1"/>
  <c r="G213" i="1"/>
  <c r="G211" i="1"/>
  <c r="G210" i="1"/>
  <c r="G209" i="1"/>
  <c r="D213" i="1"/>
  <c r="D211" i="1"/>
  <c r="D209" i="1"/>
  <c r="H212" i="1"/>
  <c r="H192" i="1" s="1"/>
  <c r="H137" i="1" s="1"/>
  <c r="C212" i="1"/>
  <c r="D212" i="1" s="1"/>
  <c r="B212" i="1"/>
  <c r="H211" i="1"/>
  <c r="E211" i="1"/>
  <c r="B211" i="1"/>
  <c r="B210" i="1"/>
  <c r="D210" i="1" s="1"/>
  <c r="I210" i="1"/>
  <c r="J207" i="1"/>
  <c r="J206" i="1"/>
  <c r="J205" i="1"/>
  <c r="J204" i="1"/>
  <c r="J203" i="1"/>
  <c r="J202" i="1"/>
  <c r="J201" i="1"/>
  <c r="G207" i="1"/>
  <c r="G206" i="1"/>
  <c r="G205" i="1"/>
  <c r="G204" i="1"/>
  <c r="G203" i="1"/>
  <c r="G202" i="1"/>
  <c r="G201" i="1"/>
  <c r="D207" i="1"/>
  <c r="D206" i="1"/>
  <c r="D205" i="1"/>
  <c r="D204" i="1"/>
  <c r="D203" i="1"/>
  <c r="D202" i="1"/>
  <c r="D201" i="1"/>
  <c r="I199" i="1"/>
  <c r="H199" i="1"/>
  <c r="F199" i="1"/>
  <c r="G199" i="1" s="1"/>
  <c r="E199" i="1"/>
  <c r="C199" i="1"/>
  <c r="J198" i="1"/>
  <c r="J197" i="1"/>
  <c r="J196" i="1"/>
  <c r="J195" i="1"/>
  <c r="J194" i="1"/>
  <c r="J193" i="1"/>
  <c r="G198" i="1"/>
  <c r="G197" i="1"/>
  <c r="G196" i="1"/>
  <c r="G195" i="1"/>
  <c r="G194" i="1"/>
  <c r="G193" i="1"/>
  <c r="D198" i="1"/>
  <c r="D197" i="1"/>
  <c r="D196" i="1"/>
  <c r="D195" i="1"/>
  <c r="D194" i="1"/>
  <c r="D193" i="1"/>
  <c r="J189" i="1"/>
  <c r="J188" i="1"/>
  <c r="G189" i="1"/>
  <c r="G188" i="1"/>
  <c r="G187" i="1"/>
  <c r="D189" i="1"/>
  <c r="D188" i="1"/>
  <c r="I187" i="1"/>
  <c r="J187" i="1" s="1"/>
  <c r="H187" i="1"/>
  <c r="F187" i="1"/>
  <c r="E187" i="1"/>
  <c r="C187" i="1"/>
  <c r="B187" i="1"/>
  <c r="J185" i="1"/>
  <c r="J184" i="1"/>
  <c r="J183" i="1"/>
  <c r="J182" i="1"/>
  <c r="G185" i="1"/>
  <c r="G184" i="1"/>
  <c r="G183" i="1"/>
  <c r="G182" i="1"/>
  <c r="D185" i="1"/>
  <c r="D184" i="1"/>
  <c r="D183" i="1"/>
  <c r="D182" i="1"/>
  <c r="D181" i="1"/>
  <c r="I181" i="1"/>
  <c r="H181" i="1"/>
  <c r="J181" i="1" s="1"/>
  <c r="F181" i="1"/>
  <c r="G181" i="1" s="1"/>
  <c r="E181" i="1"/>
  <c r="C181" i="1"/>
  <c r="B181" i="1"/>
  <c r="J179" i="1"/>
  <c r="G179" i="1"/>
  <c r="D179" i="1"/>
  <c r="G177" i="1"/>
  <c r="G176" i="1"/>
  <c r="G175" i="1"/>
  <c r="G174" i="1"/>
  <c r="D177" i="1"/>
  <c r="D176" i="1"/>
  <c r="D175" i="1"/>
  <c r="D174" i="1"/>
  <c r="J176" i="1"/>
  <c r="J175" i="1"/>
  <c r="J174" i="1"/>
  <c r="J173" i="1"/>
  <c r="J172" i="1"/>
  <c r="J171" i="1"/>
  <c r="J170" i="1"/>
  <c r="J168" i="1"/>
  <c r="J167" i="1"/>
  <c r="J166" i="1"/>
  <c r="J165" i="1"/>
  <c r="J164" i="1"/>
  <c r="J163" i="1"/>
  <c r="G172" i="1"/>
  <c r="G171" i="1"/>
  <c r="G170" i="1"/>
  <c r="G169" i="1"/>
  <c r="G168" i="1"/>
  <c r="G167" i="1"/>
  <c r="G165" i="1"/>
  <c r="G164" i="1"/>
  <c r="G163" i="1"/>
  <c r="D172" i="1"/>
  <c r="D171" i="1"/>
  <c r="D170" i="1"/>
  <c r="D168" i="1"/>
  <c r="D167" i="1"/>
  <c r="D165" i="1"/>
  <c r="D164" i="1"/>
  <c r="D163" i="1"/>
  <c r="I169" i="1"/>
  <c r="J169" i="1" s="1"/>
  <c r="H169" i="1"/>
  <c r="F169" i="1"/>
  <c r="E169" i="1"/>
  <c r="C169" i="1"/>
  <c r="D169" i="1" s="1"/>
  <c r="B169" i="1"/>
  <c r="I166" i="1"/>
  <c r="H166" i="1"/>
  <c r="F166" i="1"/>
  <c r="F162" i="1" s="1"/>
  <c r="E166" i="1"/>
  <c r="E162" i="1" s="1"/>
  <c r="C166" i="1"/>
  <c r="B166" i="1"/>
  <c r="D166" i="1" s="1"/>
  <c r="I162" i="1"/>
  <c r="H162" i="1"/>
  <c r="J162" i="1" s="1"/>
  <c r="C162" i="1"/>
  <c r="D162" i="1" s="1"/>
  <c r="B162" i="1"/>
  <c r="J160" i="1"/>
  <c r="J159" i="1"/>
  <c r="J158" i="1"/>
  <c r="J157" i="1"/>
  <c r="J156" i="1"/>
  <c r="J155" i="1"/>
  <c r="J154" i="1"/>
  <c r="J153" i="1"/>
  <c r="J152" i="1"/>
  <c r="J151" i="1"/>
  <c r="G160" i="1"/>
  <c r="G159" i="1"/>
  <c r="G158" i="1"/>
  <c r="G157" i="1"/>
  <c r="G156" i="1"/>
  <c r="G155" i="1"/>
  <c r="G154" i="1"/>
  <c r="G153" i="1"/>
  <c r="G152" i="1"/>
  <c r="G151" i="1"/>
  <c r="D160" i="1"/>
  <c r="D159" i="1"/>
  <c r="D158" i="1"/>
  <c r="D157" i="1"/>
  <c r="D156" i="1"/>
  <c r="D155" i="1"/>
  <c r="D154" i="1"/>
  <c r="D153" i="1"/>
  <c r="D152" i="1"/>
  <c r="D151" i="1"/>
  <c r="I150" i="1"/>
  <c r="H150" i="1"/>
  <c r="J150" i="1" s="1"/>
  <c r="F150" i="1"/>
  <c r="G150" i="1" s="1"/>
  <c r="E150" i="1"/>
  <c r="C150" i="1"/>
  <c r="D150" i="1" s="1"/>
  <c r="B150" i="1"/>
  <c r="J148" i="1"/>
  <c r="J147" i="1"/>
  <c r="J146" i="1"/>
  <c r="J144" i="1"/>
  <c r="J142" i="1"/>
  <c r="J141" i="1"/>
  <c r="J140" i="1"/>
  <c r="J139" i="1"/>
  <c r="J136" i="1"/>
  <c r="G148" i="1"/>
  <c r="G147" i="1"/>
  <c r="G146" i="1"/>
  <c r="G144" i="1"/>
  <c r="G142" i="1"/>
  <c r="G141" i="1"/>
  <c r="G140" i="1"/>
  <c r="G139" i="1"/>
  <c r="G136" i="1"/>
  <c r="D148" i="1"/>
  <c r="D147" i="1"/>
  <c r="D146" i="1"/>
  <c r="D144" i="1"/>
  <c r="D142" i="1"/>
  <c r="D141" i="1"/>
  <c r="D140" i="1"/>
  <c r="D139" i="1"/>
  <c r="D136" i="1"/>
  <c r="I145" i="1"/>
  <c r="J145" i="1" s="1"/>
  <c r="F145" i="1"/>
  <c r="G145" i="1" s="1"/>
  <c r="C145" i="1"/>
  <c r="D145" i="1" s="1"/>
  <c r="H143" i="1"/>
  <c r="J143" i="1" s="1"/>
  <c r="E143" i="1"/>
  <c r="G143" i="1" s="1"/>
  <c r="B143" i="1"/>
  <c r="D143" i="1" s="1"/>
  <c r="I138" i="1"/>
  <c r="H138" i="1"/>
  <c r="J138" i="1" s="1"/>
  <c r="F138" i="1"/>
  <c r="C138" i="1"/>
  <c r="G134" i="1"/>
  <c r="G133" i="1"/>
  <c r="G132" i="1"/>
  <c r="G131" i="1"/>
  <c r="G130" i="1"/>
  <c r="G129" i="1"/>
  <c r="G128" i="1"/>
  <c r="G127" i="1"/>
  <c r="D134" i="1"/>
  <c r="D133" i="1"/>
  <c r="D132" i="1"/>
  <c r="D131" i="1"/>
  <c r="D130" i="1"/>
  <c r="D129" i="1"/>
  <c r="D128" i="1"/>
  <c r="J133" i="1"/>
  <c r="J132" i="1"/>
  <c r="J131" i="1"/>
  <c r="J130" i="1"/>
  <c r="J129" i="1"/>
  <c r="J128" i="1"/>
  <c r="I127" i="1"/>
  <c r="J127" i="1" s="1"/>
  <c r="H127" i="1"/>
  <c r="F127" i="1"/>
  <c r="E127" i="1"/>
  <c r="C127" i="1"/>
  <c r="D127" i="1" s="1"/>
  <c r="B127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G125" i="1"/>
  <c r="G124" i="1"/>
  <c r="D125" i="1"/>
  <c r="D124" i="1"/>
  <c r="G122" i="1"/>
  <c r="G121" i="1"/>
  <c r="G120" i="1"/>
  <c r="G119" i="1"/>
  <c r="G118" i="1"/>
  <c r="D122" i="1"/>
  <c r="D121" i="1"/>
  <c r="D120" i="1"/>
  <c r="D119" i="1"/>
  <c r="D118" i="1"/>
  <c r="G116" i="1"/>
  <c r="G115" i="1"/>
  <c r="G114" i="1"/>
  <c r="D116" i="1"/>
  <c r="D115" i="1"/>
  <c r="D114" i="1"/>
  <c r="D113" i="1"/>
  <c r="I113" i="1"/>
  <c r="H113" i="1"/>
  <c r="J113" i="1" s="1"/>
  <c r="F113" i="1"/>
  <c r="E113" i="1"/>
  <c r="G113" i="1" s="1"/>
  <c r="C113" i="1"/>
  <c r="B113" i="1"/>
  <c r="J111" i="1"/>
  <c r="G111" i="1"/>
  <c r="G110" i="1"/>
  <c r="G109" i="1"/>
  <c r="G108" i="1"/>
  <c r="G107" i="1"/>
  <c r="G106" i="1"/>
  <c r="G105" i="1"/>
  <c r="G104" i="1"/>
  <c r="G103" i="1"/>
  <c r="G101" i="1"/>
  <c r="G100" i="1"/>
  <c r="D111" i="1"/>
  <c r="D110" i="1"/>
  <c r="D109" i="1"/>
  <c r="D108" i="1"/>
  <c r="D107" i="1"/>
  <c r="D106" i="1"/>
  <c r="D105" i="1"/>
  <c r="D104" i="1"/>
  <c r="D103" i="1"/>
  <c r="D101" i="1"/>
  <c r="D100" i="1"/>
  <c r="J109" i="1"/>
  <c r="J108" i="1"/>
  <c r="J107" i="1"/>
  <c r="J106" i="1"/>
  <c r="J105" i="1"/>
  <c r="J104" i="1"/>
  <c r="J103" i="1"/>
  <c r="J101" i="1"/>
  <c r="J100" i="1"/>
  <c r="I102" i="1"/>
  <c r="H102" i="1"/>
  <c r="J102" i="1" s="1"/>
  <c r="F102" i="1"/>
  <c r="G102" i="1" s="1"/>
  <c r="E102" i="1"/>
  <c r="C102" i="1"/>
  <c r="D102" i="1" s="1"/>
  <c r="B102" i="1"/>
  <c r="J98" i="1"/>
  <c r="G98" i="1"/>
  <c r="G97" i="1"/>
  <c r="G96" i="1"/>
  <c r="G95" i="1"/>
  <c r="G94" i="1"/>
  <c r="G93" i="1"/>
  <c r="G92" i="1"/>
  <c r="G91" i="1"/>
  <c r="D98" i="1"/>
  <c r="D97" i="1"/>
  <c r="D96" i="1"/>
  <c r="D95" i="1"/>
  <c r="D94" i="1"/>
  <c r="D93" i="1"/>
  <c r="D92" i="1"/>
  <c r="D91" i="1"/>
  <c r="J96" i="1"/>
  <c r="J95" i="1"/>
  <c r="J94" i="1"/>
  <c r="J93" i="1"/>
  <c r="J92" i="1"/>
  <c r="J91" i="1"/>
  <c r="I90" i="1"/>
  <c r="J90" i="1" s="1"/>
  <c r="H90" i="1"/>
  <c r="F90" i="1"/>
  <c r="G90" i="1" s="1"/>
  <c r="E90" i="1"/>
  <c r="C90" i="1"/>
  <c r="D90" i="1" s="1"/>
  <c r="B90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J72" i="1"/>
  <c r="J71" i="1"/>
  <c r="J70" i="1"/>
  <c r="H73" i="1"/>
  <c r="J73" i="1" s="1"/>
  <c r="E73" i="1"/>
  <c r="G73" i="1" s="1"/>
  <c r="B73" i="1"/>
  <c r="B69" i="1" s="1"/>
  <c r="D69" i="1" s="1"/>
  <c r="G72" i="1"/>
  <c r="G71" i="1"/>
  <c r="G70" i="1"/>
  <c r="D72" i="1"/>
  <c r="D71" i="1"/>
  <c r="D70" i="1"/>
  <c r="I69" i="1"/>
  <c r="F69" i="1"/>
  <c r="E69" i="1"/>
  <c r="G69" i="1" s="1"/>
  <c r="C69" i="1"/>
  <c r="I67" i="1"/>
  <c r="J67" i="1" s="1"/>
  <c r="H67" i="1"/>
  <c r="F67" i="1"/>
  <c r="G67" i="1" s="1"/>
  <c r="E67" i="1"/>
  <c r="E54" i="1" s="1"/>
  <c r="E53" i="1" s="1"/>
  <c r="C67" i="1"/>
  <c r="D67" i="1" s="1"/>
  <c r="B67" i="1"/>
  <c r="B54" i="1" s="1"/>
  <c r="B53" i="1" s="1"/>
  <c r="J66" i="1"/>
  <c r="J65" i="1"/>
  <c r="J64" i="1"/>
  <c r="J63" i="1"/>
  <c r="G66" i="1"/>
  <c r="G65" i="1"/>
  <c r="G64" i="1"/>
  <c r="G63" i="1"/>
  <c r="D66" i="1"/>
  <c r="D65" i="1"/>
  <c r="D64" i="1"/>
  <c r="D63" i="1"/>
  <c r="J61" i="1"/>
  <c r="J60" i="1"/>
  <c r="J59" i="1"/>
  <c r="J58" i="1"/>
  <c r="J57" i="1"/>
  <c r="G61" i="1"/>
  <c r="G60" i="1"/>
  <c r="G59" i="1"/>
  <c r="G58" i="1"/>
  <c r="G57" i="1"/>
  <c r="D61" i="1"/>
  <c r="D60" i="1"/>
  <c r="D59" i="1"/>
  <c r="D58" i="1"/>
  <c r="D57" i="1"/>
  <c r="J55" i="1"/>
  <c r="J52" i="1"/>
  <c r="G55" i="1"/>
  <c r="G52" i="1"/>
  <c r="D55" i="1"/>
  <c r="D52" i="1"/>
  <c r="D51" i="1"/>
  <c r="D50" i="1"/>
  <c r="D49" i="1"/>
  <c r="D48" i="1"/>
  <c r="D47" i="1"/>
  <c r="D45" i="1"/>
  <c r="D44" i="1"/>
  <c r="D43" i="1"/>
  <c r="D42" i="1"/>
  <c r="D41" i="1"/>
  <c r="D40" i="1"/>
  <c r="D39" i="1"/>
  <c r="O53" i="1"/>
  <c r="N53" i="1"/>
  <c r="L53" i="1"/>
  <c r="K53" i="1"/>
  <c r="I54" i="1"/>
  <c r="I53" i="1" s="1"/>
  <c r="H54" i="1"/>
  <c r="F54" i="1"/>
  <c r="G54" i="1" s="1"/>
  <c r="C54" i="1"/>
  <c r="C53" i="1" s="1"/>
  <c r="J50" i="1"/>
  <c r="G50" i="1"/>
  <c r="G49" i="1"/>
  <c r="G48" i="1"/>
  <c r="G47" i="1"/>
  <c r="G45" i="1"/>
  <c r="G44" i="1"/>
  <c r="G43" i="1"/>
  <c r="G42" i="1"/>
  <c r="G41" i="1"/>
  <c r="G40" i="1"/>
  <c r="J48" i="1"/>
  <c r="J47" i="1"/>
  <c r="J45" i="1"/>
  <c r="J44" i="1"/>
  <c r="J43" i="1"/>
  <c r="J42" i="1"/>
  <c r="J41" i="1"/>
  <c r="J40" i="1"/>
  <c r="I46" i="1"/>
  <c r="J46" i="1" s="1"/>
  <c r="H46" i="1"/>
  <c r="F46" i="1"/>
  <c r="G46" i="1" s="1"/>
  <c r="E46" i="1"/>
  <c r="C46" i="1"/>
  <c r="B46" i="1"/>
  <c r="D46" i="1" s="1"/>
  <c r="I39" i="1"/>
  <c r="H39" i="1"/>
  <c r="J39" i="1" s="1"/>
  <c r="F39" i="1"/>
  <c r="E39" i="1"/>
  <c r="G39" i="1" s="1"/>
  <c r="C39" i="1"/>
  <c r="B39" i="1"/>
  <c r="J37" i="1"/>
  <c r="G37" i="1"/>
  <c r="D37" i="1"/>
  <c r="J35" i="1"/>
  <c r="J34" i="1"/>
  <c r="J33" i="1"/>
  <c r="J32" i="1"/>
  <c r="J30" i="1"/>
  <c r="J29" i="1"/>
  <c r="J28" i="1"/>
  <c r="J27" i="1"/>
  <c r="J26" i="1"/>
  <c r="J25" i="1"/>
  <c r="G35" i="1"/>
  <c r="G34" i="1"/>
  <c r="G33" i="1"/>
  <c r="G32" i="1"/>
  <c r="G30" i="1"/>
  <c r="G29" i="1"/>
  <c r="G28" i="1"/>
  <c r="G27" i="1"/>
  <c r="G26" i="1"/>
  <c r="G25" i="1"/>
  <c r="D35" i="1"/>
  <c r="D34" i="1"/>
  <c r="D33" i="1"/>
  <c r="D32" i="1"/>
  <c r="D30" i="1"/>
  <c r="D29" i="1"/>
  <c r="D28" i="1"/>
  <c r="D27" i="1"/>
  <c r="D26" i="1"/>
  <c r="D25" i="1"/>
  <c r="I31" i="1"/>
  <c r="J31" i="1" s="1"/>
  <c r="H31" i="1"/>
  <c r="F31" i="1"/>
  <c r="G31" i="1" s="1"/>
  <c r="E31" i="1"/>
  <c r="C31" i="1"/>
  <c r="D31" i="1" s="1"/>
  <c r="B31" i="1"/>
  <c r="I24" i="1"/>
  <c r="J24" i="1" s="1"/>
  <c r="H24" i="1"/>
  <c r="F24" i="1"/>
  <c r="G24" i="1" s="1"/>
  <c r="E24" i="1"/>
  <c r="C24" i="1"/>
  <c r="D24" i="1" s="1"/>
  <c r="B24" i="1"/>
  <c r="I22" i="1"/>
  <c r="I10" i="1" s="1"/>
  <c r="H22" i="1"/>
  <c r="H10" i="1" s="1"/>
  <c r="H9" i="1" s="1"/>
  <c r="F22" i="1"/>
  <c r="G22" i="1" s="1"/>
  <c r="E22" i="1"/>
  <c r="D22" i="1"/>
  <c r="C22" i="1"/>
  <c r="B22" i="1"/>
  <c r="J21" i="1"/>
  <c r="J20" i="1"/>
  <c r="J19" i="1"/>
  <c r="G21" i="1"/>
  <c r="G20" i="1"/>
  <c r="G19" i="1"/>
  <c r="D21" i="1"/>
  <c r="D20" i="1"/>
  <c r="D19" i="1"/>
  <c r="J16" i="1"/>
  <c r="J15" i="1"/>
  <c r="J14" i="1"/>
  <c r="J13" i="1"/>
  <c r="J11" i="1"/>
  <c r="G16" i="1"/>
  <c r="G15" i="1"/>
  <c r="G14" i="1"/>
  <c r="G13" i="1"/>
  <c r="G11" i="1"/>
  <c r="D16" i="1"/>
  <c r="D15" i="1"/>
  <c r="D14" i="1"/>
  <c r="D13" i="1"/>
  <c r="D11" i="1"/>
  <c r="D10" i="1"/>
  <c r="I12" i="1"/>
  <c r="H12" i="1"/>
  <c r="J12" i="1" s="1"/>
  <c r="F12" i="1"/>
  <c r="G12" i="1" s="1"/>
  <c r="E12" i="1"/>
  <c r="C12" i="1"/>
  <c r="D12" i="1" s="1"/>
  <c r="B12" i="1"/>
  <c r="F10" i="1"/>
  <c r="F9" i="1" s="1"/>
  <c r="E10" i="1"/>
  <c r="E9" i="1" s="1"/>
  <c r="C10" i="1"/>
  <c r="B10" i="1"/>
  <c r="B9" i="1"/>
  <c r="J10" i="1" l="1"/>
  <c r="I9" i="1"/>
  <c r="G162" i="1"/>
  <c r="I192" i="1"/>
  <c r="J192" i="1" s="1"/>
  <c r="F192" i="1"/>
  <c r="G192" i="1" s="1"/>
  <c r="G212" i="1"/>
  <c r="D53" i="1"/>
  <c r="G9" i="1"/>
  <c r="C137" i="1"/>
  <c r="D54" i="1"/>
  <c r="J54" i="1"/>
  <c r="D73" i="1"/>
  <c r="G166" i="1"/>
  <c r="D187" i="1"/>
  <c r="I212" i="1"/>
  <c r="J212" i="1" s="1"/>
  <c r="F53" i="1"/>
  <c r="G53" i="1" s="1"/>
  <c r="H69" i="1"/>
  <c r="B138" i="1"/>
  <c r="E138" i="1"/>
  <c r="G214" i="1"/>
  <c r="C9" i="1"/>
  <c r="G10" i="1"/>
  <c r="B199" i="1"/>
  <c r="B192" i="1" s="1"/>
  <c r="J199" i="1"/>
  <c r="J22" i="1"/>
  <c r="C192" i="1"/>
  <c r="D138" i="1" l="1"/>
  <c r="B137" i="1"/>
  <c r="B8" i="1" s="1"/>
  <c r="D9" i="1"/>
  <c r="C8" i="1"/>
  <c r="D8" i="1" s="1"/>
  <c r="J69" i="1"/>
  <c r="H53" i="1"/>
  <c r="J9" i="1"/>
  <c r="F137" i="1"/>
  <c r="G137" i="1" s="1"/>
  <c r="D137" i="1"/>
  <c r="D199" i="1"/>
  <c r="D192" i="1"/>
  <c r="I137" i="1"/>
  <c r="J137" i="1" s="1"/>
  <c r="G138" i="1"/>
  <c r="E137" i="1"/>
  <c r="E8" i="1" s="1"/>
  <c r="F8" i="1" l="1"/>
  <c r="G8" i="1" s="1"/>
  <c r="I8" i="1"/>
  <c r="H8" i="1"/>
  <c r="J53" i="1"/>
  <c r="J8" i="1" l="1"/>
</calcChain>
</file>

<file path=xl/sharedStrings.xml><?xml version="1.0" encoding="utf-8"?>
<sst xmlns="http://schemas.openxmlformats.org/spreadsheetml/2006/main" count="326" uniqueCount="185">
  <si>
    <t xml:space="preserve">TABL. II.    EWIDENCJA SPRAW W SĄDACH POWSZECHNYCH WEDŁUG DZIAŁÓW PRAWA I INSTANCYJNOŚCI </t>
  </si>
  <si>
    <t>RODZAJE SPRAW WEDŁUG KSIĄG EWIDENCYJNYCH</t>
  </si>
  <si>
    <t>WPŁYW</t>
  </si>
  <si>
    <t>ZAŁATWIENIA</t>
  </si>
  <si>
    <t>POZOSTAŁOŚĆ</t>
  </si>
  <si>
    <t>w liczbach bezwzględnych</t>
  </si>
  <si>
    <t>OGÓŁEM SPRAW W SĄDACH POWSZECHNYCH</t>
  </si>
  <si>
    <t>W SĄDACH APELACYJNYCH
- OGÓŁEM</t>
  </si>
  <si>
    <t>Sprawy karne
- razem</t>
  </si>
  <si>
    <t>II instancji                                  
- apelacje (A Ka)</t>
  </si>
  <si>
    <t xml:space="preserve">   w tym:                                                  
o odszkodowanie (A Ka) </t>
  </si>
  <si>
    <t>w tym: 
-z ust. z dn. 23.02.1991 r. o uznaniu za nieważne orzeczeń wydanych wobec osób represjonowanych za działalność na rzecz niepodległego bytu Państwa Polskiego (Dz.U. Nr 34, poz. 149)</t>
  </si>
  <si>
    <t>- w trybie a.552 kpk</t>
  </si>
  <si>
    <t>- zażalenia (A Kz)</t>
  </si>
  <si>
    <t>ogólne (A Ko)</t>
  </si>
  <si>
    <t xml:space="preserve">   w tym:</t>
  </si>
  <si>
    <t>sprawy w trybie art.11a pwkpk</t>
  </si>
  <si>
    <t>-</t>
  </si>
  <si>
    <t>X</t>
  </si>
  <si>
    <t>nadzór sądowy nad postępowaniem przygotowawczym (A Kp)</t>
  </si>
  <si>
    <t>zażalenia na postanowienia w postępowaniu wykonawczym
(A Kzw)</t>
  </si>
  <si>
    <t>kasacje (WKK)</t>
  </si>
  <si>
    <t>skargi na postępowanie 
sądowe i prokuratorskie (S)</t>
  </si>
  <si>
    <t>W SĄDACH APELACYJNYCH (c.d.)</t>
  </si>
  <si>
    <t>Sprawy cywilne 
- razem</t>
  </si>
  <si>
    <r>
      <t>II instancji 
- apelacje (A Ca)</t>
    </r>
    <r>
      <rPr>
        <vertAlign val="superscript"/>
        <sz val="10"/>
        <rFont val="Calibri"/>
        <family val="2"/>
        <charset val="238"/>
      </rPr>
      <t>a)</t>
    </r>
  </si>
  <si>
    <r>
      <t>- zażalenia (A Cz)</t>
    </r>
    <r>
      <rPr>
        <vertAlign val="superscript"/>
        <sz val="10"/>
        <rFont val="Calibri"/>
        <family val="2"/>
        <charset val="238"/>
      </rPr>
      <t>a)</t>
    </r>
  </si>
  <si>
    <t xml:space="preserve">ogólne (A Co) </t>
  </si>
  <si>
    <t>skarga kasacyjna (WSC)</t>
  </si>
  <si>
    <r>
      <t>skarga o stwierdzenie niezgodności z prawem (WSC)</t>
    </r>
    <r>
      <rPr>
        <vertAlign val="superscript"/>
        <sz val="10"/>
        <rFont val="Calibri"/>
        <family val="2"/>
        <charset val="238"/>
      </rPr>
      <t>b)</t>
    </r>
  </si>
  <si>
    <t>skargi na postępowanie 
sądowe (S)</t>
  </si>
  <si>
    <t xml:space="preserve">                                                                                                             Sprawy z zakresu prawa pracy                                                      - razem</t>
  </si>
  <si>
    <t>II instancji 
- apelacje (A Pa)</t>
  </si>
  <si>
    <t>- zażalenia (A Pz)</t>
  </si>
  <si>
    <t>- ogólne (A Po)</t>
  </si>
  <si>
    <t>skarga kasacyjna (WSC-pracy)</t>
  </si>
  <si>
    <t>skarga o stwierdzenie niezgodności z prawem (WSC-pracy)</t>
  </si>
  <si>
    <t>W SĄDACH APELACYJNYCH (dok.)</t>
  </si>
  <si>
    <t>Sprawy z zakresu ubezpieczeń społecznych 
- razem</t>
  </si>
  <si>
    <t>II instancji 
- apelacje (A Ua)</t>
  </si>
  <si>
    <t>- zażalenia (A Uz)</t>
  </si>
  <si>
    <t>ogólne (A Uo)</t>
  </si>
  <si>
    <t>skarga kasacyjna (WSC-ubezp.)</t>
  </si>
  <si>
    <t>skarga o stwierdzenie niezgodności z prawem (WSC-ubezp.)</t>
  </si>
  <si>
    <t>Sprawy gospodarcze 
- razem</t>
  </si>
  <si>
    <t>II instancji                                  
- apelacje (A Ca-gosp.)</t>
  </si>
  <si>
    <t>- zażalenia (A Cz-gosp.)</t>
  </si>
  <si>
    <t>ogólne (A Co-gosp.)</t>
  </si>
  <si>
    <t>skarga kasacyjna (WSC-gosp.)</t>
  </si>
  <si>
    <t>skarga o stwierdzenie niezgodności z prawem (WSC-gosp.)</t>
  </si>
  <si>
    <t>W SĄDACH OKRĘGOWYCH 
- OGÓŁEM</t>
  </si>
  <si>
    <t>Sprawy karne i wykroczeniowe
 - razem</t>
  </si>
  <si>
    <t>I instancji (K)</t>
  </si>
  <si>
    <t xml:space="preserve">   w tym
   odpowiedzialność podmiotów
   zbiorowych</t>
  </si>
  <si>
    <t>II instancji 
- apelacje w sprawach 
  karnych (Ka)</t>
  </si>
  <si>
    <t>- zażalenia w sprawach 
   karnych (Kz)</t>
  </si>
  <si>
    <t>ogólne (Ko)</t>
  </si>
  <si>
    <t>zażalenia na postanowienia w postępowaniu wykonawczym (Kzw)</t>
  </si>
  <si>
    <t>penitencjarne:                                                                                                                                           - sprawy dotyczące wkonywania kary pozbawienia wolności; np.: przerw, odwołania warunkowego zwolnienia, zmiany określonego wyroku i typu zakładu karnego (Kow)</t>
  </si>
  <si>
    <t xml:space="preserve">W SĄDACH OKRĘGOWYCH (c.d.) </t>
  </si>
  <si>
    <t>- sprawy dotyczące wykonywania nadzoru sędziego penitencjarnego nad tymczasowym aresztowaniem lub karą pozbawienia wolności (Pen)</t>
  </si>
  <si>
    <t>nadzór sądowy nad postępowaniem przygotowawczym (Kp)</t>
  </si>
  <si>
    <t>Kop</t>
  </si>
  <si>
    <t>W SĄDACH OKRĘGOWYCH (c.d.)</t>
  </si>
  <si>
    <r>
      <t>I instancji 
- procesowe (C i RC)</t>
    </r>
    <r>
      <rPr>
        <vertAlign val="superscript"/>
        <sz val="10"/>
        <rFont val="Calibri"/>
        <family val="2"/>
        <charset val="238"/>
      </rPr>
      <t>a)</t>
    </r>
  </si>
  <si>
    <t>- szkody geologiczne i górnicze (CG-G)</t>
  </si>
  <si>
    <r>
      <t>- nieprocesowe (Ns)</t>
    </r>
    <r>
      <rPr>
        <vertAlign val="superscript"/>
        <sz val="10"/>
        <rFont val="Calibri"/>
        <family val="2"/>
        <charset val="238"/>
      </rPr>
      <t xml:space="preserve">a)  </t>
    </r>
    <r>
      <rPr>
        <sz val="10"/>
        <rFont val="Calibri"/>
        <family val="2"/>
        <charset val="238"/>
      </rPr>
      <t>(z wył. rej.)</t>
    </r>
  </si>
  <si>
    <t xml:space="preserve">- rejestrowe                                                                                                                                                </t>
  </si>
  <si>
    <t>w tym:</t>
  </si>
  <si>
    <t xml:space="preserve">z zakresu rejestru dzienników i czasopism (Ns.Rej.Pr)                      </t>
  </si>
  <si>
    <t>Partie</t>
  </si>
  <si>
    <t>Fundusze emerytalne</t>
  </si>
  <si>
    <t>Fundusze inwestycyjne</t>
  </si>
  <si>
    <t>- nakazowe i upominawcze (Nc)</t>
  </si>
  <si>
    <r>
      <t>II instancji 
- apelacje (Ca)</t>
    </r>
    <r>
      <rPr>
        <vertAlign val="superscript"/>
        <sz val="10"/>
        <rFont val="Calibri"/>
        <family val="2"/>
        <charset val="238"/>
      </rPr>
      <t>a)</t>
    </r>
  </si>
  <si>
    <r>
      <t>- zażalenia (Cz)</t>
    </r>
    <r>
      <rPr>
        <vertAlign val="superscript"/>
        <sz val="10"/>
        <rFont val="Calibri"/>
        <family val="2"/>
        <charset val="238"/>
      </rPr>
      <t>a)</t>
    </r>
  </si>
  <si>
    <t>ogólne (Co) - I instancja</t>
  </si>
  <si>
    <t xml:space="preserve">                  - II instancja</t>
  </si>
  <si>
    <t>skarga o stwierdzenie niezgodności z prawem (WSC)</t>
  </si>
  <si>
    <t>skarga o stwierdzenie niezgodności z prawem (WSC II inst.)</t>
  </si>
  <si>
    <t xml:space="preserve">W SĄDACH OKRĘGOWYCH (c.d.)  </t>
  </si>
  <si>
    <t>Sprawy z zakresu prawa pracy                                                      - razem</t>
  </si>
  <si>
    <t>I instancji 
- ze stosunku  pracy (P)</t>
  </si>
  <si>
    <t>- nakazowe (Np)</t>
  </si>
  <si>
    <t>II instancji 
- apelacje (Pa)</t>
  </si>
  <si>
    <t>- zażalenia (Pz)</t>
  </si>
  <si>
    <t>ogólne (Po)</t>
  </si>
  <si>
    <t>ogólne (Po II inst.)</t>
  </si>
  <si>
    <t>wykaz Kas-z</t>
  </si>
  <si>
    <t>skarga o stwierdzenie niezgodności z prawem (WSC I inst.)</t>
  </si>
  <si>
    <t>Sprawy z zakresu ubezpieczeń społecznych - razem</t>
  </si>
  <si>
    <t>I instancji (U)</t>
  </si>
  <si>
    <t>ogólne (Uo I inst.)</t>
  </si>
  <si>
    <t>II instancji                                       
- ogólne (Uo II inst.)</t>
  </si>
  <si>
    <t>- apelacje (Ua)</t>
  </si>
  <si>
    <t>- zażalenia (Uz)</t>
  </si>
  <si>
    <t>Sprawy gospodarcze                                            - razem</t>
  </si>
  <si>
    <t>I instancji 
- procesowe (GC )</t>
  </si>
  <si>
    <t>- nieprocesowe (GNs)</t>
  </si>
  <si>
    <t>- nakazowe i upominawcze (GNc)</t>
  </si>
  <si>
    <t>- upadłościowe (U)</t>
  </si>
  <si>
    <t>ogólne (GCo I inst.)</t>
  </si>
  <si>
    <t>ogólne (GCo II inst.)</t>
  </si>
  <si>
    <t>II instancji 
- apelacje (GCa)</t>
  </si>
  <si>
    <t>- zażalenia (GCz)</t>
  </si>
  <si>
    <r>
      <t xml:space="preserve">Sprawy w Sądzie Ochrony Konkurencji i Konsumentów </t>
    </r>
    <r>
      <rPr>
        <b/>
        <vertAlign val="superscript"/>
        <sz val="10"/>
        <color indexed="12"/>
        <rFont val="Calibri"/>
        <family val="2"/>
        <charset val="238"/>
      </rPr>
      <t xml:space="preserve">b) </t>
    </r>
    <r>
      <rPr>
        <b/>
        <sz val="10"/>
        <color indexed="12"/>
        <rFont val="Calibri"/>
        <family val="2"/>
        <charset val="238"/>
      </rPr>
      <t xml:space="preserve">
- razem</t>
    </r>
  </si>
  <si>
    <t>AmC</t>
  </si>
  <si>
    <t>AmE</t>
  </si>
  <si>
    <t>AmK</t>
  </si>
  <si>
    <t>AmA</t>
  </si>
  <si>
    <t>AmT</t>
  </si>
  <si>
    <t>Amz</t>
  </si>
  <si>
    <t>Amo</t>
  </si>
  <si>
    <t>kasacje (WCK-Am)</t>
  </si>
  <si>
    <r>
      <t>Sprawy w Sądzie Wspólnotowych Znaków Towarowych i Wzorów Przemysłowych</t>
    </r>
    <r>
      <rPr>
        <b/>
        <vertAlign val="superscript"/>
        <sz val="10"/>
        <color indexed="12"/>
        <rFont val="Calibri"/>
        <family val="2"/>
        <charset val="238"/>
      </rPr>
      <t xml:space="preserve">
</t>
    </r>
    <r>
      <rPr>
        <b/>
        <sz val="10"/>
        <color indexed="12"/>
        <rFont val="Calibri"/>
        <family val="2"/>
        <charset val="238"/>
      </rPr>
      <t>- razem</t>
    </r>
  </si>
  <si>
    <t>W SĄDACH REJONOWYCH 
- OGÓŁEM</t>
  </si>
  <si>
    <t>Sprawy karne i wykroczeniowe 
- razem</t>
  </si>
  <si>
    <t>podlegające rozpoznaniu wg przepisów o procesie (K)</t>
  </si>
  <si>
    <r>
      <t>kodeks karny skarbowy (Ks)</t>
    </r>
    <r>
      <rPr>
        <i/>
        <vertAlign val="superscript"/>
        <sz val="10"/>
        <rFont val="Calibri"/>
        <family val="2"/>
        <charset val="238"/>
      </rPr>
      <t xml:space="preserve">
</t>
    </r>
    <r>
      <rPr>
        <i/>
        <sz val="10"/>
        <rFont val="Calibri"/>
        <family val="2"/>
        <charset val="238"/>
      </rPr>
      <t>przestępstwa</t>
    </r>
  </si>
  <si>
    <t xml:space="preserve">  w tym
  karne </t>
  </si>
  <si>
    <t xml:space="preserve">  wykroczeniowe</t>
  </si>
  <si>
    <t xml:space="preserve">sprawy o wykroczenia (W) </t>
  </si>
  <si>
    <r>
      <t>w tym
kodeks karny skarbowy (Ks)</t>
    </r>
    <r>
      <rPr>
        <i/>
        <vertAlign val="superscript"/>
        <sz val="10"/>
        <rFont val="Calibri"/>
        <family val="2"/>
        <charset val="238"/>
      </rPr>
      <t xml:space="preserve">
</t>
    </r>
    <r>
      <rPr>
        <i/>
        <sz val="10"/>
        <rFont val="Calibri"/>
        <family val="2"/>
        <charset val="238"/>
      </rPr>
      <t>wykroczenia</t>
    </r>
  </si>
  <si>
    <t>postępowanie międzypaństwowe (Kop)</t>
  </si>
  <si>
    <t>W SĄDACH REJONOWYCH (c.d.)</t>
  </si>
  <si>
    <t>procesowe (C )</t>
  </si>
  <si>
    <t>szkody geologiczne i górnicze 
(CG-G)</t>
  </si>
  <si>
    <t>nieprocesowe (Ns)</t>
  </si>
  <si>
    <t>nakazowe i upominawcze (Nc)</t>
  </si>
  <si>
    <t>w tym
Elektroniczne Postępowanie Upominawcze (EPU)</t>
  </si>
  <si>
    <t>ogólne (Co)</t>
  </si>
  <si>
    <t>pomoc sądowa (Cps)</t>
  </si>
  <si>
    <t>ksiąg wieczystych (KW)</t>
  </si>
  <si>
    <t>zbiorów dokumentów (Zd)</t>
  </si>
  <si>
    <t>Sprawy rodzinne 
- razem</t>
  </si>
  <si>
    <t>procesowe (RC)</t>
  </si>
  <si>
    <t xml:space="preserve">nieprocesowe (RNs) </t>
  </si>
  <si>
    <t>opiekuńcze (Nsm)</t>
  </si>
  <si>
    <t>nieletnich w postępowaniu: 
- wyjaśniającym (Npw)</t>
  </si>
  <si>
    <t xml:space="preserve">     z tego w związku z: 
     - demoralizacją</t>
  </si>
  <si>
    <t xml:space="preserve">     - czynami karalnymi</t>
  </si>
  <si>
    <t>- opiekuńczo - 
wychowawczym (Now)</t>
  </si>
  <si>
    <t>- poprawczym (Nk)</t>
  </si>
  <si>
    <t>RNc</t>
  </si>
  <si>
    <t>ogólne (RCo)</t>
  </si>
  <si>
    <t>opiekuńcze ogólne (Nmo)</t>
  </si>
  <si>
    <t>pomoc sądowa (R Cps)</t>
  </si>
  <si>
    <t>załatwiane na posiedzeniach wykonawczych</t>
  </si>
  <si>
    <t>w tym wydano orzeczenie wykonawcze (merytoryczne)</t>
  </si>
  <si>
    <t>skarga o stwierdzenie niezgodności z prawem (WSC-rodz.)</t>
  </si>
  <si>
    <t xml:space="preserve">W SĄDACH REJONOWYCH (c.d.) </t>
  </si>
  <si>
    <t>Sprawy z zakresu prawa pracy 
- razem</t>
  </si>
  <si>
    <t>ze stosunku pracy (P)</t>
  </si>
  <si>
    <t>nakazowe i upominawcze (Np)</t>
  </si>
  <si>
    <t>skarga o stwierdzenie niezgodności z prawem (WSC pracy)</t>
  </si>
  <si>
    <t>ogólne (Uo)</t>
  </si>
  <si>
    <t>skarga o stwierdzenie niezgodności z prawem (WSC ubezp.)</t>
  </si>
  <si>
    <t>Sprawy gospodarcze                                      - razem</t>
  </si>
  <si>
    <t>procesowe (GC)</t>
  </si>
  <si>
    <t>nieprocesowe (GNs)</t>
  </si>
  <si>
    <t>nakazowe i upominawcze (GNc)</t>
  </si>
  <si>
    <t>ogólne (GCo)</t>
  </si>
  <si>
    <t>pomoc sądowa (G Cps)</t>
  </si>
  <si>
    <t>z zakresu postępowania upadłościowego i naprawczego</t>
  </si>
  <si>
    <t>z zakresu postępowania upadłościowego (GU)</t>
  </si>
  <si>
    <t>po ogłoszeniu upadłości (GUp)</t>
  </si>
  <si>
    <t>z zakresu postępowania naprawczego (GN)</t>
  </si>
  <si>
    <t>o zakaz prowadzenia działalności gospodarczej (GZd)</t>
  </si>
  <si>
    <t>wszczęte przed sądem upadłościowym sprawy rozpoznawane wg przepisów o procesie (GUo)</t>
  </si>
  <si>
    <t>o zmianę i uchylenie układu zawartego w postępowaniu upadłościowym i naprawczym (GUu)</t>
  </si>
  <si>
    <t>zażalenia rozpoznawanie przez sąd upadłościowy (GUz)</t>
  </si>
  <si>
    <t>W SĄDACH REJONOWYCH (dok.)</t>
  </si>
  <si>
    <t>środki odwoławcze rozpoznawane przez sędziego komisarza (GUk)</t>
  </si>
  <si>
    <t>z poprzednich wykazów (U+Ukł+Up-zd)</t>
  </si>
  <si>
    <r>
      <t>rejestrowe</t>
    </r>
    <r>
      <rPr>
        <vertAlign val="superscript"/>
        <sz val="8.3000000000000007"/>
        <rFont val="Calibri"/>
        <family val="2"/>
        <charset val="238"/>
      </rPr>
      <t xml:space="preserve"> 
</t>
    </r>
    <r>
      <rPr>
        <sz val="10"/>
        <rFont val="Calibri"/>
        <family val="2"/>
        <charset val="238"/>
      </rPr>
      <t>- razem</t>
    </r>
  </si>
  <si>
    <t xml:space="preserve">   z tego   
   - Rejestr Zastawów</t>
  </si>
  <si>
    <t xml:space="preserve">   - Krajowy Rejestr Sądowy</t>
  </si>
  <si>
    <t>a) Sprawy rodzinne wykazywane są łącznie ze sprawami cywilnymi.</t>
  </si>
  <si>
    <r>
      <t xml:space="preserve">b) Objaśnienia repertoriów: AmC - </t>
    </r>
    <r>
      <rPr>
        <sz val="8"/>
        <rFont val="Calibri"/>
        <family val="2"/>
        <charset val="238"/>
      </rPr>
      <t>dla spraw o uznanie postępowania wzorca umowy za niedozwolen</t>
    </r>
    <r>
      <rPr>
        <sz val="9"/>
        <rFont val="Calibri"/>
        <family val="2"/>
        <charset val="238"/>
      </rPr>
      <t xml:space="preserve">; AmE - </t>
    </r>
    <r>
      <rPr>
        <sz val="8"/>
        <rFont val="Calibri"/>
        <family val="2"/>
        <charset val="238"/>
      </rPr>
      <t>dla spraw z zakresu prawa energetycznego przedstawionych z odwołaniami od decyzji Prezesa Urzędu Regulacji Energetyki</t>
    </r>
    <r>
      <rPr>
        <sz val="9"/>
        <rFont val="Calibri"/>
        <family val="2"/>
        <charset val="238"/>
      </rPr>
      <t xml:space="preserve">; AmK - </t>
    </r>
    <r>
      <rPr>
        <sz val="8"/>
        <rFont val="Calibri"/>
        <family val="2"/>
        <charset val="238"/>
      </rPr>
      <t>dla spraw z zakresu przepisów o transporcie kolejowym przedstawionych z odwołaniami od decyzji Prezesa Urzędu Transportu Kolejowego</t>
    </r>
    <r>
      <rPr>
        <sz val="9"/>
        <rFont val="Calibri"/>
        <family val="2"/>
        <charset val="238"/>
      </rPr>
      <t xml:space="preserve">; AmA - </t>
    </r>
    <r>
      <rPr>
        <sz val="8"/>
        <rFont val="Calibri"/>
        <family val="2"/>
        <charset val="238"/>
      </rPr>
      <t>dla spraw z zakresu ochrony konkurencji przedstawionych z odwołaniami od decyzji Prezesa Urzędu Ochrony Konkurencji i Konsumentów</t>
    </r>
    <r>
      <rPr>
        <sz val="9"/>
        <rFont val="Calibri"/>
        <family val="2"/>
        <charset val="238"/>
      </rPr>
      <t xml:space="preserve">; AmT - </t>
    </r>
    <r>
      <rPr>
        <sz val="8"/>
        <rFont val="Calibri"/>
        <family val="2"/>
        <charset val="238"/>
      </rPr>
      <t>dla spraw z zakresu prawa telekomunikacyjnego przedstawionych z odwołaniami od decyzji Prezesa Urzędu Regulacji Telekomunikacji i Poczty</t>
    </r>
    <r>
      <rPr>
        <sz val="9"/>
        <rFont val="Calibri"/>
        <family val="2"/>
        <charset val="238"/>
      </rPr>
      <t xml:space="preserve">; Amz - </t>
    </r>
    <r>
      <rPr>
        <sz val="8"/>
        <rFont val="Calibri"/>
        <family val="2"/>
        <charset val="238"/>
      </rPr>
      <t>dla spraw przedstawionych z zażaleniami na postanowienia wydawane przez Prezesa Urzędu Ochrony Konkurencji i Konsumentów o uznanie wzorca umowy za niedozwolone, a także na postanowienia wydane przez: Prezesa Urzędu Regulacji Energetyki, Prezesa Urzędu Transportu Kolejowego, Prezesa Urzędu Regulacji Telekomunikacji i Poczty</t>
    </r>
    <r>
      <rPr>
        <sz val="9"/>
        <rFont val="Calibri"/>
        <family val="2"/>
        <charset val="238"/>
      </rPr>
      <t xml:space="preserve">; Amo - </t>
    </r>
    <r>
      <rPr>
        <sz val="8"/>
        <rFont val="Calibri"/>
        <family val="2"/>
        <charset val="238"/>
      </rPr>
      <t>dla innych spraw rozpoznawanych wedug przepisów o procesie</t>
    </r>
    <r>
      <rPr>
        <sz val="9"/>
        <rFont val="Calibri"/>
        <family val="2"/>
        <charset val="238"/>
      </rPr>
      <t>.</t>
    </r>
  </si>
  <si>
    <t>Opracowanie:
/-/ Agnieszka Proczek
Starszy Specjalista</t>
  </si>
  <si>
    <t>Naczelnik Wydziału 
Statystycznej Informacji Zarządczej
     /-/ Justyna Kowalczyk</t>
  </si>
  <si>
    <t>w I półroczu 2013 r. i za III kwartały 2013 r.</t>
  </si>
  <si>
    <t>III kwartały 2013 r.</t>
  </si>
  <si>
    <t>I półr. 2013 r.</t>
  </si>
  <si>
    <t>I p. 2013=100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</si>
</sst>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6" x14ac:knownFonts="1">
    <font>
      <sz val="10"/>
      <name val="Arial CE"/>
      <charset val="238"/>
    </font>
    <font>
      <b/>
      <sz val="11"/>
      <color indexed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7.5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vertAlign val="superscript"/>
      <sz val="10"/>
      <name val="Calibri"/>
      <family val="2"/>
      <charset val="238"/>
    </font>
    <font>
      <sz val="10"/>
      <name val="Calibri"/>
      <family val="2"/>
      <charset val="238"/>
    </font>
    <font>
      <b/>
      <i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vertAlign val="superscript"/>
      <sz val="10"/>
      <color indexed="12"/>
      <name val="Calibri"/>
      <family val="2"/>
      <charset val="238"/>
    </font>
    <font>
      <b/>
      <sz val="10"/>
      <color indexed="12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i/>
      <sz val="10"/>
      <color indexed="10"/>
      <name val="Calibri"/>
      <family val="2"/>
      <charset val="238"/>
      <scheme val="minor"/>
    </font>
    <font>
      <i/>
      <vertAlign val="superscript"/>
      <sz val="10"/>
      <name val="Calibri"/>
      <family val="2"/>
      <charset val="238"/>
    </font>
    <font>
      <i/>
      <sz val="10"/>
      <name val="Calibri"/>
      <family val="2"/>
      <charset val="238"/>
    </font>
    <font>
      <sz val="10"/>
      <color indexed="10"/>
      <name val="Calibri"/>
      <family val="2"/>
      <charset val="238"/>
      <scheme val="minor"/>
    </font>
    <font>
      <vertAlign val="superscript"/>
      <sz val="8.3000000000000007"/>
      <name val="Calibri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12"/>
      </left>
      <right style="thin">
        <color indexed="9"/>
      </right>
      <top style="thin">
        <color indexed="12"/>
      </top>
      <bottom style="thin">
        <color indexed="12"/>
      </bottom>
      <diagonal/>
    </border>
    <border>
      <left style="thin">
        <color indexed="9"/>
      </left>
      <right style="thin">
        <color indexed="9"/>
      </right>
      <top style="thin">
        <color indexed="12"/>
      </top>
      <bottom style="thin">
        <color indexed="9"/>
      </bottom>
      <diagonal/>
    </border>
    <border>
      <left style="thin">
        <color indexed="9"/>
      </left>
      <right style="thin">
        <color indexed="12"/>
      </right>
      <top style="thin">
        <color indexed="12"/>
      </top>
      <bottom style="thin">
        <color indexed="9"/>
      </bottom>
      <diagonal/>
    </border>
    <border>
      <left/>
      <right style="thin">
        <color indexed="12"/>
      </right>
      <top style="thin">
        <color indexed="9"/>
      </top>
      <bottom style="thin">
        <color indexed="9"/>
      </bottom>
      <diagonal/>
    </border>
    <border>
      <left style="thin">
        <color indexed="12"/>
      </left>
      <right style="thin">
        <color indexed="12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2"/>
      </bottom>
      <diagonal/>
    </border>
    <border>
      <left style="thin">
        <color indexed="12"/>
      </left>
      <right style="thin">
        <color indexed="9"/>
      </right>
      <top style="thin">
        <color indexed="12"/>
      </top>
      <bottom/>
      <diagonal/>
    </border>
    <border>
      <left style="thin">
        <color indexed="9"/>
      </left>
      <right style="thin">
        <color indexed="9"/>
      </right>
      <top style="thin">
        <color indexed="12"/>
      </top>
      <bottom/>
      <diagonal/>
    </border>
    <border>
      <left/>
      <right/>
      <top style="thick">
        <color indexed="9"/>
      </top>
      <bottom/>
      <diagonal/>
    </border>
    <border>
      <left/>
      <right/>
      <top style="thick">
        <color indexed="9"/>
      </top>
      <bottom style="thick">
        <color indexed="44"/>
      </bottom>
      <diagonal/>
    </border>
    <border>
      <left/>
      <right/>
      <top/>
      <bottom style="double">
        <color indexed="44"/>
      </bottom>
      <diagonal/>
    </border>
    <border>
      <left/>
      <right/>
      <top style="thick">
        <color indexed="44"/>
      </top>
      <bottom style="double">
        <color indexed="44"/>
      </bottom>
      <diagonal/>
    </border>
    <border>
      <left/>
      <right/>
      <top/>
      <bottom style="thick">
        <color indexed="44"/>
      </bottom>
      <diagonal/>
    </border>
    <border>
      <left/>
      <right/>
      <top style="thick">
        <color indexed="4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4" fillId="3" borderId="4" xfId="0" quotePrefix="1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3" fontId="3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9" xfId="0" applyFont="1" applyFill="1" applyBorder="1" applyAlignment="1" applyProtection="1">
      <alignment horizontal="center" vertical="center" wrapText="1"/>
      <protection hidden="1"/>
    </xf>
    <xf numFmtId="3" fontId="1" fillId="4" borderId="9" xfId="0" applyNumberFormat="1" applyFont="1" applyFill="1" applyBorder="1" applyAlignment="1" applyProtection="1">
      <alignment horizontal="right" vertical="center" wrapText="1"/>
      <protection hidden="1"/>
    </xf>
    <xf numFmtId="164" fontId="1" fillId="4" borderId="9" xfId="0" applyNumberFormat="1" applyFont="1" applyFill="1" applyBorder="1" applyAlignment="1" applyProtection="1">
      <alignment horizontal="right" vertical="center" wrapText="1"/>
      <protection hidden="1"/>
    </xf>
    <xf numFmtId="3" fontId="5" fillId="0" borderId="0" xfId="0" applyNumberFormat="1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left" vertical="center" wrapText="1"/>
      <protection hidden="1"/>
    </xf>
    <xf numFmtId="3" fontId="4" fillId="0" borderId="10" xfId="0" applyNumberFormat="1" applyFont="1" applyBorder="1" applyAlignment="1" applyProtection="1">
      <alignment horizontal="right" vertical="center" wrapText="1"/>
      <protection hidden="1"/>
    </xf>
    <xf numFmtId="164" fontId="4" fillId="0" borderId="10" xfId="0" applyNumberFormat="1" applyFont="1" applyBorder="1" applyAlignment="1" applyProtection="1">
      <alignment horizontal="right" vertical="center" wrapText="1"/>
      <protection hidden="1"/>
    </xf>
    <xf numFmtId="0" fontId="4" fillId="0" borderId="11" xfId="0" applyFont="1" applyBorder="1" applyAlignment="1" applyProtection="1">
      <alignment horizontal="left" wrapText="1"/>
      <protection hidden="1"/>
    </xf>
    <xf numFmtId="3" fontId="4" fillId="0" borderId="11" xfId="0" applyNumberFormat="1" applyFont="1" applyBorder="1" applyAlignment="1" applyProtection="1">
      <alignment horizontal="right" wrapText="1"/>
      <protection hidden="1"/>
    </xf>
    <xf numFmtId="164" fontId="4" fillId="0" borderId="12" xfId="0" applyNumberFormat="1" applyFont="1" applyBorder="1" applyAlignment="1" applyProtection="1">
      <alignment horizontal="right" wrapText="1"/>
      <protection hidden="1"/>
    </xf>
    <xf numFmtId="164" fontId="4" fillId="0" borderId="11" xfId="0" applyNumberFormat="1" applyFont="1" applyBorder="1" applyAlignment="1" applyProtection="1">
      <alignment horizontal="right" wrapText="1"/>
      <protection hidden="1"/>
    </xf>
    <xf numFmtId="3" fontId="2" fillId="0" borderId="0" xfId="0" applyNumberFormat="1" applyFont="1" applyBorder="1" applyAlignment="1" applyProtection="1">
      <alignment horizontal="left" wrapText="1"/>
      <protection hidden="1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Fill="1" applyBorder="1" applyAlignment="1" applyProtection="1">
      <alignment horizontal="right" wrapText="1"/>
      <protection hidden="1"/>
    </xf>
    <xf numFmtId="164" fontId="2" fillId="0" borderId="0" xfId="0" applyNumberFormat="1" applyFont="1" applyBorder="1" applyAlignment="1" applyProtection="1">
      <alignment horizontal="right" wrapText="1"/>
      <protection hidden="1"/>
    </xf>
    <xf numFmtId="3" fontId="7" fillId="0" borderId="0" xfId="0" applyNumberFormat="1" applyFont="1" applyBorder="1" applyAlignment="1" applyProtection="1">
      <alignment horizontal="left" wrapText="1"/>
      <protection hidden="1"/>
    </xf>
    <xf numFmtId="3" fontId="7" fillId="0" borderId="0" xfId="0" applyNumberFormat="1" applyFont="1" applyFill="1" applyAlignment="1" applyProtection="1">
      <alignment horizontal="right" wrapText="1"/>
      <protection locked="0"/>
    </xf>
    <xf numFmtId="164" fontId="7" fillId="0" borderId="0" xfId="0" applyNumberFormat="1" applyFont="1" applyFill="1" applyBorder="1" applyAlignment="1" applyProtection="1">
      <alignment horizontal="right" wrapText="1"/>
      <protection hidden="1"/>
    </xf>
    <xf numFmtId="164" fontId="7" fillId="0" borderId="0" xfId="0" applyNumberFormat="1" applyFont="1" applyBorder="1" applyAlignment="1" applyProtection="1">
      <alignment horizontal="right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3" fontId="8" fillId="0" borderId="0" xfId="0" applyNumberFormat="1" applyFont="1" applyBorder="1" applyAlignment="1" applyProtection="1">
      <alignment horizontal="left" wrapText="1" indent="2"/>
      <protection hidden="1"/>
    </xf>
    <xf numFmtId="3" fontId="9" fillId="0" borderId="0" xfId="0" applyNumberFormat="1" applyFont="1" applyAlignment="1">
      <alignment horizontal="right"/>
    </xf>
    <xf numFmtId="164" fontId="9" fillId="0" borderId="0" xfId="0" applyNumberFormat="1" applyFont="1" applyFill="1" applyBorder="1" applyAlignment="1" applyProtection="1">
      <alignment horizontal="right" wrapText="1"/>
      <protection hidden="1"/>
    </xf>
    <xf numFmtId="164" fontId="9" fillId="0" borderId="0" xfId="0" applyNumberFormat="1" applyFont="1" applyBorder="1" applyAlignment="1" applyProtection="1">
      <alignment horizontal="right" wrapText="1"/>
      <protection hidden="1"/>
    </xf>
    <xf numFmtId="49" fontId="8" fillId="0" borderId="0" xfId="0" applyNumberFormat="1" applyFont="1" applyBorder="1" applyAlignment="1" applyProtection="1">
      <alignment horizontal="left" wrapText="1" indent="2"/>
      <protection hidden="1"/>
    </xf>
    <xf numFmtId="0" fontId="2" fillId="0" borderId="0" xfId="0" quotePrefix="1" applyFont="1" applyBorder="1" applyAlignment="1" applyProtection="1">
      <alignment horizontal="left" wrapText="1"/>
      <protection hidden="1"/>
    </xf>
    <xf numFmtId="0" fontId="2" fillId="0" borderId="0" xfId="0" applyFont="1" applyBorder="1" applyAlignment="1" applyProtection="1">
      <alignment horizontal="left" wrapText="1"/>
      <protection hidden="1"/>
    </xf>
    <xf numFmtId="0" fontId="9" fillId="0" borderId="0" xfId="0" applyFont="1" applyBorder="1" applyAlignment="1" applyProtection="1">
      <alignment horizontal="left" wrapText="1"/>
      <protection hidden="1"/>
    </xf>
    <xf numFmtId="3" fontId="2" fillId="0" borderId="0" xfId="0" applyNumberFormat="1" applyFont="1" applyFill="1" applyAlignment="1" applyProtection="1">
      <alignment horizontal="right" wrapText="1"/>
      <protection locked="0"/>
    </xf>
    <xf numFmtId="3" fontId="7" fillId="0" borderId="0" xfId="0" applyNumberFormat="1" applyFont="1" applyBorder="1" applyAlignment="1" applyProtection="1">
      <alignment horizontal="left" wrapText="1" indent="1"/>
      <protection hidden="1"/>
    </xf>
    <xf numFmtId="3" fontId="7" fillId="0" borderId="0" xfId="0" applyNumberFormat="1" applyFont="1" applyAlignment="1">
      <alignment horizontal="right"/>
    </xf>
    <xf numFmtId="3" fontId="2" fillId="0" borderId="0" xfId="0" quotePrefix="1" applyNumberFormat="1" applyFont="1" applyBorder="1" applyAlignment="1" applyProtection="1">
      <alignment horizontal="left" wrapText="1"/>
      <protection hidden="1"/>
    </xf>
    <xf numFmtId="3" fontId="6" fillId="0" borderId="0" xfId="0" applyNumberFormat="1" applyFont="1" applyBorder="1" applyAlignment="1" applyProtection="1">
      <alignment horizontal="center" wrapText="1"/>
      <protection hidden="1"/>
    </xf>
    <xf numFmtId="3" fontId="4" fillId="0" borderId="11" xfId="0" applyNumberFormat="1" applyFont="1" applyBorder="1" applyAlignment="1" applyProtection="1">
      <alignment horizontal="left" wrapText="1"/>
      <protection hidden="1"/>
    </xf>
    <xf numFmtId="3" fontId="2" fillId="0" borderId="0" xfId="0" applyNumberFormat="1" applyFont="1"/>
    <xf numFmtId="0" fontId="2" fillId="0" borderId="0" xfId="0" applyFont="1" applyAlignment="1" applyProtection="1">
      <alignment horizontal="left" vertical="center" wrapText="1"/>
      <protection hidden="1"/>
    </xf>
    <xf numFmtId="3" fontId="4" fillId="0" borderId="11" xfId="0" applyNumberFormat="1" applyFont="1" applyFill="1" applyBorder="1" applyAlignment="1" applyProtection="1">
      <alignment horizontal="right" wrapText="1"/>
      <protection hidden="1"/>
    </xf>
    <xf numFmtId="164" fontId="4" fillId="0" borderId="11" xfId="0" applyNumberFormat="1" applyFont="1" applyFill="1" applyBorder="1" applyAlignment="1" applyProtection="1">
      <alignment horizontal="right" wrapText="1"/>
      <protection hidden="1"/>
    </xf>
    <xf numFmtId="0" fontId="2" fillId="0" borderId="0" xfId="0" applyFont="1"/>
    <xf numFmtId="0" fontId="2" fillId="0" borderId="0" xfId="0" quotePrefix="1" applyFont="1" applyAlignment="1" applyProtection="1">
      <alignment horizontal="left" vertical="center" wrapText="1"/>
      <protection hidden="1"/>
    </xf>
    <xf numFmtId="0" fontId="2" fillId="0" borderId="0" xfId="0" applyFont="1" applyAlignment="1">
      <alignment horizontal="right"/>
    </xf>
    <xf numFmtId="0" fontId="6" fillId="0" borderId="0" xfId="0" applyFont="1" applyAlignment="1" applyProtection="1">
      <alignment horizontal="center" wrapText="1"/>
      <protection hidden="1"/>
    </xf>
    <xf numFmtId="3" fontId="4" fillId="0" borderId="10" xfId="0" applyNumberFormat="1" applyFont="1" applyBorder="1" applyAlignment="1" applyProtection="1">
      <alignment horizontal="left" vertical="center" wrapText="1"/>
      <protection hidden="1"/>
    </xf>
    <xf numFmtId="3" fontId="7" fillId="0" borderId="0" xfId="0" quotePrefix="1" applyNumberFormat="1" applyFont="1" applyBorder="1" applyAlignment="1" applyProtection="1">
      <alignment horizontal="left" vertical="center" wrapText="1"/>
      <protection hidden="1"/>
    </xf>
    <xf numFmtId="3" fontId="7" fillId="0" borderId="0" xfId="0" applyNumberFormat="1" applyFont="1" applyFill="1" applyBorder="1" applyAlignment="1" applyProtection="1">
      <alignment horizontal="right" wrapText="1"/>
      <protection locked="0"/>
    </xf>
    <xf numFmtId="3" fontId="2" fillId="0" borderId="0" xfId="0" quotePrefix="1" applyNumberFormat="1" applyFont="1" applyFill="1" applyBorder="1" applyAlignment="1" applyProtection="1">
      <alignment horizontal="left" wrapText="1"/>
      <protection hidden="1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 applyProtection="1">
      <alignment horizontal="left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2" fillId="0" borderId="0" xfId="0" quotePrefix="1" applyFont="1" applyFill="1" applyBorder="1" applyAlignment="1" applyProtection="1">
      <alignment horizontal="left" wrapText="1"/>
      <protection hidden="1"/>
    </xf>
    <xf numFmtId="3" fontId="6" fillId="0" borderId="0" xfId="0" applyNumberFormat="1" applyFont="1" applyAlignment="1" applyProtection="1">
      <alignment horizontal="center" vertical="center" wrapText="1"/>
      <protection hidden="1"/>
    </xf>
    <xf numFmtId="3" fontId="2" fillId="0" borderId="0" xfId="0" applyNumberFormat="1" applyFont="1" applyFill="1" applyBorder="1" applyAlignment="1" applyProtection="1">
      <alignment horizontal="right" wrapText="1"/>
      <protection hidden="1"/>
    </xf>
    <xf numFmtId="0" fontId="7" fillId="0" borderId="0" xfId="0" quotePrefix="1" applyFont="1" applyFill="1" applyBorder="1" applyAlignment="1" applyProtection="1">
      <alignment horizontal="left" wrapText="1"/>
      <protection hidden="1"/>
    </xf>
    <xf numFmtId="0" fontId="7" fillId="0" borderId="0" xfId="0" applyFont="1" applyFill="1" applyBorder="1" applyAlignment="1" applyProtection="1">
      <alignment horizontal="left" wrapText="1" indent="1"/>
      <protection hidden="1"/>
    </xf>
    <xf numFmtId="3" fontId="12" fillId="0" borderId="0" xfId="0" applyNumberFormat="1" applyFont="1" applyAlignment="1" applyProtection="1">
      <alignment horizontal="center" vertical="center" wrapText="1"/>
      <protection hidden="1"/>
    </xf>
    <xf numFmtId="0" fontId="2" fillId="0" borderId="0" xfId="0" quotePrefix="1" applyFont="1" applyAlignment="1" applyProtection="1">
      <alignment horizontal="left" wrapText="1"/>
      <protection hidden="1"/>
    </xf>
    <xf numFmtId="3" fontId="6" fillId="0" borderId="0" xfId="0" applyNumberFormat="1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13" fillId="0" borderId="0" xfId="0" applyFont="1"/>
    <xf numFmtId="3" fontId="2" fillId="0" borderId="0" xfId="0" applyNumberFormat="1" applyFont="1" applyAlignment="1" applyProtection="1">
      <alignment horizontal="center" vertical="center" wrapText="1"/>
      <protection hidden="1"/>
    </xf>
    <xf numFmtId="3" fontId="2" fillId="0" borderId="0" xfId="0" applyNumberFormat="1" applyFont="1" applyFill="1"/>
    <xf numFmtId="0" fontId="2" fillId="0" borderId="0" xfId="0" applyFont="1" applyFill="1" applyAlignment="1" applyProtection="1">
      <alignment horizontal="center" vertical="center" wrapText="1"/>
      <protection hidden="1"/>
    </xf>
    <xf numFmtId="0" fontId="2" fillId="0" borderId="0" xfId="0" quotePrefix="1" applyFont="1" applyFill="1" applyBorder="1" applyAlignment="1" applyProtection="1">
      <alignment horizontal="left" vertical="center" wrapText="1"/>
      <protection hidden="1"/>
    </xf>
    <xf numFmtId="3" fontId="4" fillId="0" borderId="11" xfId="0" quotePrefix="1" applyNumberFormat="1" applyFont="1" applyBorder="1" applyAlignment="1" applyProtection="1">
      <alignment horizontal="left" wrapText="1"/>
      <protection hidden="1"/>
    </xf>
    <xf numFmtId="49" fontId="2" fillId="0" borderId="0" xfId="0" applyNumberFormat="1" applyFont="1" applyFill="1" applyBorder="1" applyAlignment="1" applyProtection="1">
      <alignment horizontal="left" wrapText="1"/>
      <protection hidden="1"/>
    </xf>
    <xf numFmtId="0" fontId="13" fillId="0" borderId="0" xfId="0" quotePrefix="1" applyFont="1" applyBorder="1" applyAlignment="1" applyProtection="1">
      <alignment horizontal="left" wrapText="1"/>
      <protection hidden="1"/>
    </xf>
    <xf numFmtId="0" fontId="14" fillId="0" borderId="0" xfId="0" quotePrefix="1" applyFont="1" applyAlignment="1" applyProtection="1">
      <alignment horizontal="left" vertical="center" wrapText="1"/>
      <protection hidden="1"/>
    </xf>
    <xf numFmtId="3" fontId="4" fillId="0" borderId="13" xfId="0" quotePrefix="1" applyNumberFormat="1" applyFont="1" applyFill="1" applyBorder="1" applyAlignment="1" applyProtection="1">
      <alignment horizontal="left" wrapText="1"/>
      <protection hidden="1"/>
    </xf>
    <xf numFmtId="3" fontId="4" fillId="0" borderId="13" xfId="0" applyNumberFormat="1" applyFont="1" applyBorder="1" applyAlignment="1" applyProtection="1">
      <alignment horizontal="right" wrapText="1"/>
      <protection hidden="1"/>
    </xf>
    <xf numFmtId="164" fontId="4" fillId="0" borderId="13" xfId="0" applyNumberFormat="1" applyFont="1" applyBorder="1" applyAlignment="1" applyProtection="1">
      <alignment horizontal="right" wrapText="1"/>
      <protection hidden="1"/>
    </xf>
    <xf numFmtId="3" fontId="2" fillId="0" borderId="0" xfId="0" applyNumberFormat="1" applyFont="1" applyFill="1" applyBorder="1" applyAlignment="1" applyProtection="1">
      <alignment horizontal="left" wrapText="1"/>
      <protection hidden="1"/>
    </xf>
    <xf numFmtId="0" fontId="4" fillId="0" borderId="13" xfId="0" applyFont="1" applyFill="1" applyBorder="1" applyAlignment="1" applyProtection="1">
      <alignment horizontal="left" wrapText="1"/>
      <protection hidden="1"/>
    </xf>
    <xf numFmtId="3" fontId="4" fillId="0" borderId="13" xfId="0" applyNumberFormat="1" applyFont="1" applyFill="1" applyBorder="1" applyAlignment="1" applyProtection="1">
      <alignment horizontal="right" wrapText="1"/>
      <protection locked="0"/>
    </xf>
    <xf numFmtId="164" fontId="4" fillId="0" borderId="13" xfId="0" applyNumberFormat="1" applyFont="1" applyFill="1" applyBorder="1" applyAlignment="1" applyProtection="1">
      <alignment horizontal="right" wrapText="1"/>
      <protection hidden="1"/>
    </xf>
    <xf numFmtId="0" fontId="4" fillId="0" borderId="14" xfId="0" applyFont="1" applyBorder="1" applyAlignment="1" applyProtection="1">
      <alignment horizontal="left" vertical="center" wrapText="1"/>
      <protection hidden="1"/>
    </xf>
    <xf numFmtId="3" fontId="4" fillId="0" borderId="14" xfId="0" applyNumberFormat="1" applyFont="1" applyBorder="1" applyAlignment="1" applyProtection="1">
      <alignment horizontal="right" vertical="center" wrapText="1"/>
      <protection hidden="1"/>
    </xf>
    <xf numFmtId="164" fontId="4" fillId="0" borderId="14" xfId="0" applyNumberFormat="1" applyFont="1" applyBorder="1" applyAlignment="1" applyProtection="1">
      <alignment horizontal="right" vertical="center" wrapText="1"/>
      <protection hidden="1"/>
    </xf>
    <xf numFmtId="3" fontId="4" fillId="0" borderId="14" xfId="0" quotePrefix="1" applyNumberFormat="1" applyFont="1" applyBorder="1" applyAlignment="1" applyProtection="1">
      <alignment horizontal="left" wrapText="1"/>
      <protection hidden="1"/>
    </xf>
    <xf numFmtId="3" fontId="4" fillId="0" borderId="14" xfId="0" applyNumberFormat="1" applyFont="1" applyBorder="1" applyAlignment="1" applyProtection="1">
      <alignment horizontal="right" wrapText="1"/>
      <protection hidden="1"/>
    </xf>
    <xf numFmtId="164" fontId="4" fillId="0" borderId="14" xfId="0" applyNumberFormat="1" applyFont="1" applyBorder="1" applyAlignment="1" applyProtection="1">
      <alignment horizontal="right" wrapText="1"/>
      <protection hidden="1"/>
    </xf>
    <xf numFmtId="49" fontId="2" fillId="0" borderId="0" xfId="0" applyNumberFormat="1" applyFont="1" applyBorder="1" applyAlignment="1" applyProtection="1">
      <alignment horizontal="left" wrapText="1"/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center" vertical="center" wrapText="1"/>
      <protection hidden="1"/>
    </xf>
    <xf numFmtId="49" fontId="7" fillId="0" borderId="0" xfId="0" quotePrefix="1" applyNumberFormat="1" applyFont="1" applyBorder="1" applyAlignment="1" applyProtection="1">
      <alignment horizontal="left" wrapText="1" indent="1"/>
      <protection hidden="1"/>
    </xf>
    <xf numFmtId="3" fontId="7" fillId="0" borderId="0" xfId="0" applyNumberFormat="1" applyFont="1"/>
    <xf numFmtId="164" fontId="7" fillId="0" borderId="0" xfId="0" applyNumberFormat="1" applyFont="1" applyAlignment="1" applyProtection="1">
      <alignment horizontal="center" vertical="center" wrapText="1"/>
      <protection hidden="1"/>
    </xf>
    <xf numFmtId="49" fontId="7" fillId="0" borderId="0" xfId="0" applyNumberFormat="1" applyFont="1" applyBorder="1" applyAlignment="1" applyProtection="1">
      <alignment horizontal="left" wrapText="1" indent="1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3" fontId="4" fillId="0" borderId="0" xfId="0" applyNumberFormat="1" applyFont="1" applyBorder="1" applyAlignment="1" applyProtection="1">
      <alignment horizontal="left" wrapText="1"/>
      <protection hidden="1"/>
    </xf>
    <xf numFmtId="3" fontId="4" fillId="0" borderId="0" xfId="0" applyNumberFormat="1" applyFont="1" applyFill="1" applyBorder="1" applyAlignment="1" applyProtection="1">
      <alignment horizontal="right" wrapText="1"/>
      <protection hidden="1"/>
    </xf>
    <xf numFmtId="164" fontId="4" fillId="0" borderId="0" xfId="0" applyNumberFormat="1" applyFont="1" applyFill="1" applyBorder="1" applyAlignment="1" applyProtection="1">
      <alignment horizontal="right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left" wrapText="1" indent="1"/>
      <protection hidden="1"/>
    </xf>
    <xf numFmtId="164" fontId="2" fillId="0" borderId="0" xfId="0" applyNumberFormat="1" applyFont="1" applyFill="1" applyBorder="1" applyAlignment="1" applyProtection="1">
      <alignment wrapText="1"/>
      <protection hidden="1"/>
    </xf>
    <xf numFmtId="3" fontId="2" fillId="0" borderId="0" xfId="0" applyNumberFormat="1" applyFont="1" applyAlignment="1"/>
    <xf numFmtId="164" fontId="2" fillId="0" borderId="0" xfId="0" applyNumberFormat="1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 horizontal="left" wrapText="1"/>
      <protection hidden="1"/>
    </xf>
    <xf numFmtId="3" fontId="7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13" fillId="0" borderId="0" xfId="0" applyFont="1" applyBorder="1" applyAlignment="1" applyProtection="1">
      <alignment horizontal="left" wrapText="1"/>
      <protection hidden="1"/>
    </xf>
    <xf numFmtId="0" fontId="13" fillId="0" borderId="0" xfId="0" quotePrefix="1" applyFont="1" applyFill="1" applyBorder="1" applyAlignment="1" applyProtection="1">
      <alignment horizontal="left" wrapText="1"/>
      <protection hidden="1"/>
    </xf>
    <xf numFmtId="3" fontId="7" fillId="0" borderId="0" xfId="0" applyNumberFormat="1" applyFont="1" applyAlignment="1"/>
    <xf numFmtId="164" fontId="7" fillId="0" borderId="0" xfId="0" applyNumberFormat="1" applyFont="1" applyFill="1" applyBorder="1" applyAlignment="1" applyProtection="1">
      <alignment wrapText="1"/>
      <protection hidden="1"/>
    </xf>
    <xf numFmtId="164" fontId="7" fillId="0" borderId="0" xfId="0" applyNumberFormat="1" applyFont="1" applyBorder="1" applyAlignment="1" applyProtection="1">
      <alignment wrapText="1"/>
      <protection hidden="1"/>
    </xf>
    <xf numFmtId="3" fontId="2" fillId="0" borderId="0" xfId="0" applyNumberFormat="1" applyFont="1" applyFill="1" applyBorder="1" applyAlignment="1" applyProtection="1">
      <alignment wrapText="1"/>
      <protection hidden="1"/>
    </xf>
    <xf numFmtId="0" fontId="7" fillId="0" borderId="0" xfId="0" applyFont="1" applyFill="1" applyBorder="1" applyAlignment="1" applyProtection="1">
      <alignment horizontal="left" wrapText="1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25" fillId="0" borderId="0" xfId="0" applyFont="1" applyFill="1" applyAlignment="1" applyProtection="1">
      <alignment horizontal="left" vertical="center" wrapText="1"/>
      <protection hidden="1"/>
    </xf>
    <xf numFmtId="0" fontId="13" fillId="0" borderId="0" xfId="0" applyFont="1" applyFill="1" applyAlignment="1" applyProtection="1">
      <alignment horizontal="left" vertical="center" wrapText="1"/>
      <protection hidden="1"/>
    </xf>
    <xf numFmtId="0" fontId="13" fillId="0" borderId="0" xfId="0" applyFont="1" applyBorder="1" applyAlignment="1" applyProtection="1">
      <alignment horizontal="left" wrapText="1"/>
      <protection hidden="1"/>
    </xf>
    <xf numFmtId="0" fontId="2" fillId="0" borderId="0" xfId="0" applyFont="1" applyAlignment="1" applyProtection="1">
      <alignment vertical="center"/>
      <protection hidden="1"/>
    </xf>
    <xf numFmtId="3" fontId="2" fillId="0" borderId="0" xfId="0" applyNumberFormat="1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3" fontId="2" fillId="0" borderId="0" xfId="0" applyNumberFormat="1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3" fontId="2" fillId="0" borderId="0" xfId="0" applyNumberFormat="1" applyFont="1" applyFill="1" applyAlignment="1"/>
    <xf numFmtId="0" fontId="4" fillId="3" borderId="0" xfId="0" applyFont="1" applyFill="1" applyBorder="1" applyAlignment="1" applyProtection="1">
      <alignment horizontal="center" vertical="center" wrapText="1"/>
      <protection hidden="1"/>
    </xf>
    <xf numFmtId="0" fontId="3" fillId="2" borderId="0" xfId="0" quotePrefix="1" applyFont="1" applyFill="1" applyBorder="1" applyAlignment="1" applyProtection="1">
      <alignment horizontal="center" vertical="center" wrapText="1"/>
      <protection hidden="1"/>
    </xf>
    <xf numFmtId="164" fontId="1" fillId="4" borderId="0" xfId="0" applyNumberFormat="1" applyFont="1" applyFill="1" applyBorder="1" applyAlignment="1" applyProtection="1">
      <alignment horizontal="right" vertical="center" wrapText="1"/>
      <protection hidden="1"/>
    </xf>
    <xf numFmtId="164" fontId="4" fillId="0" borderId="0" xfId="0" applyNumberFormat="1" applyFont="1" applyBorder="1" applyAlignment="1" applyProtection="1">
      <alignment horizontal="right" vertical="center" wrapText="1"/>
      <protection hidden="1"/>
    </xf>
    <xf numFmtId="164" fontId="4" fillId="0" borderId="0" xfId="0" applyNumberFormat="1" applyFont="1" applyBorder="1" applyAlignment="1" applyProtection="1">
      <alignment horizontal="right" wrapText="1"/>
      <protection hidden="1"/>
    </xf>
    <xf numFmtId="3" fontId="6" fillId="0" borderId="0" xfId="0" applyNumberFormat="1" applyFont="1" applyBorder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4" fillId="3" borderId="5" xfId="0" quotePrefix="1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3" fontId="3" fillId="2" borderId="6" xfId="0" applyNumberFormat="1" applyFont="1" applyFill="1" applyBorder="1" applyAlignment="1" applyProtection="1">
      <alignment horizontal="center" vertical="center" wrapText="1"/>
      <protection hidden="1"/>
    </xf>
    <xf numFmtId="3" fontId="3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6" xfId="0" quotePrefix="1" applyFont="1" applyFill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13" fillId="0" borderId="0" xfId="0" quotePrefix="1" applyFont="1" applyAlignment="1" applyProtection="1">
      <alignment horizontal="left" vertical="center" wrapText="1"/>
      <protection hidden="1"/>
    </xf>
    <xf numFmtId="0" fontId="25" fillId="0" borderId="0" xfId="0" quotePrefix="1" applyFont="1" applyFill="1" applyAlignment="1" applyProtection="1">
      <alignment horizontal="left" vertical="center" wrapText="1"/>
      <protection hidden="1"/>
    </xf>
    <xf numFmtId="0" fontId="25" fillId="0" borderId="0" xfId="0" applyFont="1" applyFill="1" applyAlignment="1" applyProtection="1">
      <alignment horizontal="left" vertical="center" wrapText="1"/>
      <protection hidden="1"/>
    </xf>
    <xf numFmtId="0" fontId="13" fillId="0" borderId="0" xfId="0" applyFont="1" applyFill="1" applyAlignment="1" applyProtection="1">
      <alignment horizontal="left" vertical="center" wrapText="1"/>
      <protection hidden="1"/>
    </xf>
    <xf numFmtId="0" fontId="13" fillId="0" borderId="0" xfId="0" applyFont="1" applyBorder="1" applyAlignment="1" applyProtection="1">
      <alignment horizontal="left" wrapText="1"/>
      <protection hidden="1"/>
    </xf>
    <xf numFmtId="0" fontId="2" fillId="0" borderId="0" xfId="0" quotePrefix="1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indexed="41"/>
    <outlinePr summaryBelow="0"/>
  </sheetPr>
  <dimension ref="A1:T225"/>
  <sheetViews>
    <sheetView tabSelected="1" view="pageLayout" zoomScaleNormal="100" zoomScaleSheetLayoutView="100" workbookViewId="0">
      <selection activeCell="A221" sqref="A221"/>
    </sheetView>
  </sheetViews>
  <sheetFormatPr defaultRowHeight="12.75" x14ac:dyDescent="0.2"/>
  <cols>
    <col min="1" max="1" width="32" style="43" customWidth="1"/>
    <col min="2" max="3" width="12.7109375" style="67" customWidth="1"/>
    <col min="4" max="4" width="12.7109375" style="2" customWidth="1"/>
    <col min="5" max="6" width="12.7109375" style="67" customWidth="1"/>
    <col min="7" max="7" width="12.7109375" style="2" customWidth="1"/>
    <col min="8" max="9" width="12.7109375" style="67" customWidth="1"/>
    <col min="10" max="10" width="12.7109375" style="2" customWidth="1"/>
    <col min="11" max="11" width="12.7109375" style="121" hidden="1" customWidth="1"/>
    <col min="12" max="12" width="12.140625" style="2" hidden="1" customWidth="1"/>
    <col min="13" max="13" width="0" style="2" hidden="1" customWidth="1"/>
    <col min="14" max="14" width="8.7109375" style="2" hidden="1" customWidth="1"/>
    <col min="15" max="15" width="0" style="2" hidden="1" customWidth="1"/>
    <col min="16" max="16384" width="9.140625" style="2"/>
  </cols>
  <sheetData>
    <row r="1" spans="1:14" ht="26.25" customHeight="1" x14ac:dyDescent="0.2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"/>
    </row>
    <row r="2" spans="1:14" ht="15" x14ac:dyDescent="0.2">
      <c r="A2" s="132" t="s">
        <v>181</v>
      </c>
      <c r="B2" s="132"/>
      <c r="C2" s="132"/>
      <c r="D2" s="132"/>
      <c r="E2" s="132"/>
      <c r="F2" s="132"/>
      <c r="G2" s="132"/>
      <c r="H2" s="132"/>
      <c r="I2" s="132"/>
      <c r="J2" s="132"/>
      <c r="K2" s="3"/>
    </row>
    <row r="3" spans="1:14" ht="15" customHeight="1" x14ac:dyDescent="0.2">
      <c r="A3" s="133" t="s">
        <v>1</v>
      </c>
      <c r="B3" s="135" t="s">
        <v>2</v>
      </c>
      <c r="C3" s="135"/>
      <c r="D3" s="135"/>
      <c r="E3" s="135" t="s">
        <v>3</v>
      </c>
      <c r="F3" s="135"/>
      <c r="G3" s="135"/>
      <c r="H3" s="135" t="s">
        <v>4</v>
      </c>
      <c r="I3" s="135"/>
      <c r="J3" s="136"/>
      <c r="K3" s="5"/>
    </row>
    <row r="4" spans="1:14" ht="12.75" customHeight="1" x14ac:dyDescent="0.2">
      <c r="A4" s="133"/>
      <c r="B4" s="4" t="s">
        <v>183</v>
      </c>
      <c r="C4" s="137" t="s">
        <v>182</v>
      </c>
      <c r="D4" s="138"/>
      <c r="E4" s="4" t="s">
        <v>183</v>
      </c>
      <c r="F4" s="137" t="s">
        <v>182</v>
      </c>
      <c r="G4" s="138"/>
      <c r="H4" s="4" t="s">
        <v>183</v>
      </c>
      <c r="I4" s="137" t="s">
        <v>182</v>
      </c>
      <c r="J4" s="138"/>
      <c r="K4" s="125"/>
    </row>
    <row r="5" spans="1:14" ht="9" customHeight="1" x14ac:dyDescent="0.2">
      <c r="A5" s="133"/>
      <c r="B5" s="139" t="s">
        <v>5</v>
      </c>
      <c r="C5" s="139"/>
      <c r="D5" s="141" t="s">
        <v>184</v>
      </c>
      <c r="E5" s="139" t="s">
        <v>5</v>
      </c>
      <c r="F5" s="139"/>
      <c r="G5" s="141" t="s">
        <v>184</v>
      </c>
      <c r="H5" s="139" t="s">
        <v>5</v>
      </c>
      <c r="I5" s="139"/>
      <c r="J5" s="141" t="s">
        <v>184</v>
      </c>
      <c r="K5" s="126"/>
    </row>
    <row r="6" spans="1:14" ht="1.5" customHeight="1" x14ac:dyDescent="0.2">
      <c r="A6" s="134"/>
      <c r="B6" s="140"/>
      <c r="C6" s="140"/>
      <c r="D6" s="142"/>
      <c r="E6" s="140"/>
      <c r="F6" s="140"/>
      <c r="G6" s="142"/>
      <c r="H6" s="140"/>
      <c r="I6" s="140"/>
      <c r="J6" s="142"/>
      <c r="K6" s="5"/>
    </row>
    <row r="7" spans="1:14" ht="1.5" customHeight="1" thickBot="1" x14ac:dyDescent="0.25">
      <c r="A7" s="5"/>
      <c r="B7" s="6"/>
      <c r="C7" s="6"/>
      <c r="D7" s="5"/>
      <c r="E7" s="6"/>
      <c r="F7" s="6"/>
      <c r="G7" s="5"/>
      <c r="H7" s="6"/>
      <c r="I7" s="6"/>
      <c r="J7" s="5"/>
      <c r="K7" s="5"/>
    </row>
    <row r="8" spans="1:14" s="11" customFormat="1" ht="48" customHeight="1" thickTop="1" thickBot="1" x14ac:dyDescent="0.25">
      <c r="A8" s="7" t="s">
        <v>6</v>
      </c>
      <c r="B8" s="8">
        <f>SUM(B9,B53,B137)</f>
        <v>7936729</v>
      </c>
      <c r="C8" s="8">
        <f>SUM(C9,C53,C137)</f>
        <v>11535383</v>
      </c>
      <c r="D8" s="9">
        <f t="shared" ref="D8:D22" si="0">C8*100/B8</f>
        <v>145.34177745013091</v>
      </c>
      <c r="E8" s="8">
        <f>SUM(E9,E53,E137)</f>
        <v>7372478</v>
      </c>
      <c r="F8" s="8">
        <f>SUM(F9,F53,F137)</f>
        <v>10717187</v>
      </c>
      <c r="G8" s="9">
        <f t="shared" ref="G8:G22" si="1">F8*100/E8</f>
        <v>145.36750058799768</v>
      </c>
      <c r="H8" s="8">
        <f>SUM(H9,H53,H137)</f>
        <v>2400382</v>
      </c>
      <c r="I8" s="8">
        <f>SUM(I9,I53,I137)</f>
        <v>2654128</v>
      </c>
      <c r="J8" s="9">
        <f>I8*100/H8</f>
        <v>110.57106743843272</v>
      </c>
      <c r="K8" s="127"/>
      <c r="L8" s="10"/>
      <c r="M8" s="10"/>
      <c r="N8" s="10"/>
    </row>
    <row r="9" spans="1:14" s="11" customFormat="1" ht="38.1" customHeight="1" thickTop="1" thickBot="1" x14ac:dyDescent="0.25">
      <c r="A9" s="12" t="s">
        <v>7</v>
      </c>
      <c r="B9" s="13">
        <f>SUM(B10,B24,B31,B39,B46)</f>
        <v>58204</v>
      </c>
      <c r="C9" s="13">
        <f>SUM(C10,C24,C31,C39,C46)</f>
        <v>90210</v>
      </c>
      <c r="D9" s="14">
        <f t="shared" si="0"/>
        <v>154.98934781114701</v>
      </c>
      <c r="E9" s="13">
        <f>SUM(E10,E24,E31,E39,E46)</f>
        <v>53194</v>
      </c>
      <c r="F9" s="13">
        <f>SUM(F10,F24,F31,F39,F46)</f>
        <v>76709</v>
      </c>
      <c r="G9" s="14">
        <f t="shared" si="1"/>
        <v>144.20611347144416</v>
      </c>
      <c r="H9" s="13">
        <f>SUM(H10,H24,H31,H39,H46)</f>
        <v>25489</v>
      </c>
      <c r="I9" s="13">
        <f>SUM(I10,I24,I31,I39,I46)</f>
        <v>33981</v>
      </c>
      <c r="J9" s="14">
        <f t="shared" ref="J9:J22" si="2">I9*100/H9</f>
        <v>133.31633253560361</v>
      </c>
      <c r="K9" s="128"/>
      <c r="L9" s="10"/>
      <c r="M9" s="10"/>
      <c r="N9" s="10"/>
    </row>
    <row r="10" spans="1:14" s="11" customFormat="1" ht="35.450000000000003" customHeight="1" thickTop="1" thickBot="1" x14ac:dyDescent="0.25">
      <c r="A10" s="15" t="s">
        <v>8</v>
      </c>
      <c r="B10" s="16">
        <f>SUM(B11,B15,B16,B19,B20,B21,B22)</f>
        <v>17266</v>
      </c>
      <c r="C10" s="16">
        <f>SUM(C11,C15,C16,C19,C20,C21,C22)</f>
        <v>26014</v>
      </c>
      <c r="D10" s="17">
        <f t="shared" si="0"/>
        <v>150.66604888219624</v>
      </c>
      <c r="E10" s="16">
        <f>SUM(E11,E15,E16,E19,E20,E21,E22)</f>
        <v>16935</v>
      </c>
      <c r="F10" s="16">
        <f>SUM(F11,F15,F16,F19,F20,F21,F22)</f>
        <v>24796</v>
      </c>
      <c r="G10" s="18">
        <f t="shared" si="1"/>
        <v>146.41865958074993</v>
      </c>
      <c r="H10" s="16">
        <f>SUM(H11,H15,H16,H19,H20,H21,H22)</f>
        <v>2754</v>
      </c>
      <c r="I10" s="16">
        <f>SUM(I11,I15,I16,I19,I20,I21,I22)</f>
        <v>3641</v>
      </c>
      <c r="J10" s="18">
        <f t="shared" si="2"/>
        <v>132.20769789397241</v>
      </c>
      <c r="K10" s="129"/>
      <c r="L10" s="10"/>
      <c r="M10" s="10"/>
      <c r="N10" s="10"/>
    </row>
    <row r="11" spans="1:14" ht="30" customHeight="1" thickTop="1" x14ac:dyDescent="0.2">
      <c r="A11" s="19" t="s">
        <v>9</v>
      </c>
      <c r="B11" s="20">
        <v>1932</v>
      </c>
      <c r="C11" s="20">
        <v>2846</v>
      </c>
      <c r="D11" s="21">
        <f t="shared" si="0"/>
        <v>147.30848861283644</v>
      </c>
      <c r="E11" s="20">
        <v>1759</v>
      </c>
      <c r="F11" s="20">
        <v>2487</v>
      </c>
      <c r="G11" s="21">
        <f t="shared" si="1"/>
        <v>141.38715179079023</v>
      </c>
      <c r="H11" s="20">
        <v>578</v>
      </c>
      <c r="I11" s="20">
        <v>764</v>
      </c>
      <c r="J11" s="22">
        <f t="shared" si="2"/>
        <v>132.17993079584775</v>
      </c>
      <c r="K11" s="22"/>
      <c r="L11" s="10"/>
      <c r="M11" s="10"/>
      <c r="N11" s="10"/>
    </row>
    <row r="12" spans="1:14" s="27" customFormat="1" ht="27.75" customHeight="1" x14ac:dyDescent="0.2">
      <c r="A12" s="23" t="s">
        <v>10</v>
      </c>
      <c r="B12" s="24">
        <f>SUM(B13:B14)</f>
        <v>199</v>
      </c>
      <c r="C12" s="24">
        <f>SUM(C13:C14)</f>
        <v>291</v>
      </c>
      <c r="D12" s="25">
        <f t="shared" si="0"/>
        <v>146.23115577889448</v>
      </c>
      <c r="E12" s="24">
        <f>SUM(E13:E14)</f>
        <v>182</v>
      </c>
      <c r="F12" s="24">
        <f>SUM(F13:F14)</f>
        <v>265</v>
      </c>
      <c r="G12" s="25">
        <f t="shared" si="1"/>
        <v>145.60439560439559</v>
      </c>
      <c r="H12" s="24">
        <f>SUM(H13:H14)</f>
        <v>46</v>
      </c>
      <c r="I12" s="24">
        <f>SUM(I13:I14)</f>
        <v>55</v>
      </c>
      <c r="J12" s="26">
        <f t="shared" si="2"/>
        <v>119.56521739130434</v>
      </c>
      <c r="K12" s="26"/>
      <c r="L12" s="10"/>
      <c r="M12" s="10"/>
      <c r="N12" s="10"/>
    </row>
    <row r="13" spans="1:14" ht="62.25" customHeight="1" x14ac:dyDescent="0.2">
      <c r="A13" s="28" t="s">
        <v>11</v>
      </c>
      <c r="B13" s="29">
        <v>53</v>
      </c>
      <c r="C13" s="29">
        <v>73</v>
      </c>
      <c r="D13" s="30">
        <f t="shared" si="0"/>
        <v>137.73584905660377</v>
      </c>
      <c r="E13" s="29">
        <v>49</v>
      </c>
      <c r="F13" s="29">
        <v>67</v>
      </c>
      <c r="G13" s="30">
        <f t="shared" si="1"/>
        <v>136.73469387755102</v>
      </c>
      <c r="H13" s="29">
        <v>11</v>
      </c>
      <c r="I13" s="29">
        <v>13</v>
      </c>
      <c r="J13" s="31">
        <f t="shared" si="2"/>
        <v>118.18181818181819</v>
      </c>
      <c r="K13" s="31"/>
    </row>
    <row r="14" spans="1:14" ht="12.75" customHeight="1" x14ac:dyDescent="0.2">
      <c r="A14" s="32" t="s">
        <v>12</v>
      </c>
      <c r="B14" s="29">
        <v>146</v>
      </c>
      <c r="C14" s="29">
        <v>218</v>
      </c>
      <c r="D14" s="30">
        <f t="shared" si="0"/>
        <v>149.31506849315068</v>
      </c>
      <c r="E14" s="29">
        <v>133</v>
      </c>
      <c r="F14" s="29">
        <v>198</v>
      </c>
      <c r="G14" s="30">
        <f t="shared" si="1"/>
        <v>148.87218045112783</v>
      </c>
      <c r="H14" s="29">
        <v>35</v>
      </c>
      <c r="I14" s="29">
        <v>42</v>
      </c>
      <c r="J14" s="31">
        <f t="shared" si="2"/>
        <v>120</v>
      </c>
      <c r="K14" s="31"/>
    </row>
    <row r="15" spans="1:14" ht="20.25" customHeight="1" x14ac:dyDescent="0.2">
      <c r="A15" s="33" t="s">
        <v>13</v>
      </c>
      <c r="B15" s="20">
        <v>3343</v>
      </c>
      <c r="C15" s="20">
        <v>5044</v>
      </c>
      <c r="D15" s="21">
        <f t="shared" si="0"/>
        <v>150.88244092132814</v>
      </c>
      <c r="E15" s="20">
        <v>3293</v>
      </c>
      <c r="F15" s="20">
        <v>5023</v>
      </c>
      <c r="G15" s="21">
        <f t="shared" si="1"/>
        <v>152.53568174916489</v>
      </c>
      <c r="H15" s="20">
        <v>295</v>
      </c>
      <c r="I15" s="20">
        <v>266</v>
      </c>
      <c r="J15" s="22">
        <f t="shared" si="2"/>
        <v>90.169491525423723</v>
      </c>
      <c r="K15" s="22"/>
    </row>
    <row r="16" spans="1:14" ht="20.25" customHeight="1" x14ac:dyDescent="0.2">
      <c r="A16" s="34" t="s">
        <v>14</v>
      </c>
      <c r="B16" s="20">
        <v>1056</v>
      </c>
      <c r="C16" s="20">
        <v>1582</v>
      </c>
      <c r="D16" s="21">
        <f t="shared" si="0"/>
        <v>149.81060606060606</v>
      </c>
      <c r="E16" s="20">
        <v>1060</v>
      </c>
      <c r="F16" s="20">
        <v>1525</v>
      </c>
      <c r="G16" s="21">
        <f t="shared" si="1"/>
        <v>143.8679245283019</v>
      </c>
      <c r="H16" s="20">
        <v>221</v>
      </c>
      <c r="I16" s="20">
        <v>282</v>
      </c>
      <c r="J16" s="22">
        <f t="shared" si="2"/>
        <v>127.60180995475113</v>
      </c>
      <c r="K16" s="22"/>
    </row>
    <row r="17" spans="1:11" ht="11.25" customHeight="1" x14ac:dyDescent="0.2">
      <c r="A17" s="35" t="s">
        <v>15</v>
      </c>
      <c r="B17" s="36"/>
      <c r="C17" s="36"/>
      <c r="D17" s="21"/>
      <c r="E17" s="36"/>
      <c r="F17" s="36"/>
      <c r="G17" s="21"/>
      <c r="H17" s="36"/>
      <c r="I17" s="36"/>
      <c r="J17" s="22"/>
      <c r="K17" s="22"/>
    </row>
    <row r="18" spans="1:11" s="27" customFormat="1" ht="15" customHeight="1" x14ac:dyDescent="0.2">
      <c r="A18" s="37" t="s">
        <v>16</v>
      </c>
      <c r="B18" s="38" t="s">
        <v>17</v>
      </c>
      <c r="C18" s="38">
        <v>1</v>
      </c>
      <c r="D18" s="26" t="s">
        <v>18</v>
      </c>
      <c r="E18" s="38" t="s">
        <v>17</v>
      </c>
      <c r="F18" s="38">
        <v>1</v>
      </c>
      <c r="G18" s="26" t="s">
        <v>18</v>
      </c>
      <c r="H18" s="38" t="s">
        <v>17</v>
      </c>
      <c r="I18" s="38" t="s">
        <v>17</v>
      </c>
      <c r="J18" s="26" t="s">
        <v>18</v>
      </c>
      <c r="K18" s="26"/>
    </row>
    <row r="19" spans="1:11" ht="35.25" customHeight="1" x14ac:dyDescent="0.2">
      <c r="A19" s="19" t="s">
        <v>19</v>
      </c>
      <c r="B19" s="20">
        <v>266</v>
      </c>
      <c r="C19" s="20">
        <v>376</v>
      </c>
      <c r="D19" s="21">
        <f t="shared" si="0"/>
        <v>141.35338345864662</v>
      </c>
      <c r="E19" s="20">
        <v>265</v>
      </c>
      <c r="F19" s="20">
        <v>369</v>
      </c>
      <c r="G19" s="21">
        <f t="shared" si="1"/>
        <v>139.24528301886792</v>
      </c>
      <c r="H19" s="20">
        <v>12</v>
      </c>
      <c r="I19" s="20">
        <v>18</v>
      </c>
      <c r="J19" s="22">
        <f t="shared" si="2"/>
        <v>150</v>
      </c>
      <c r="K19" s="22"/>
    </row>
    <row r="20" spans="1:11" ht="42.75" customHeight="1" x14ac:dyDescent="0.2">
      <c r="A20" s="19" t="s">
        <v>20</v>
      </c>
      <c r="B20" s="20">
        <v>10109</v>
      </c>
      <c r="C20" s="20">
        <v>15301</v>
      </c>
      <c r="D20" s="21">
        <f t="shared" si="0"/>
        <v>151.3601741022851</v>
      </c>
      <c r="E20" s="20">
        <v>9974</v>
      </c>
      <c r="F20" s="20">
        <v>14518</v>
      </c>
      <c r="G20" s="21">
        <f t="shared" si="1"/>
        <v>145.55845197513534</v>
      </c>
      <c r="H20" s="20">
        <v>1506</v>
      </c>
      <c r="I20" s="20">
        <v>2154</v>
      </c>
      <c r="J20" s="22">
        <f t="shared" si="2"/>
        <v>143.02788844621514</v>
      </c>
      <c r="K20" s="22"/>
    </row>
    <row r="21" spans="1:11" ht="18" customHeight="1" x14ac:dyDescent="0.2">
      <c r="A21" s="34" t="s">
        <v>21</v>
      </c>
      <c r="B21" s="20">
        <v>277</v>
      </c>
      <c r="C21" s="20">
        <v>446</v>
      </c>
      <c r="D21" s="21">
        <f t="shared" si="0"/>
        <v>161.01083032490973</v>
      </c>
      <c r="E21" s="20">
        <v>300</v>
      </c>
      <c r="F21" s="20">
        <v>462</v>
      </c>
      <c r="G21" s="21">
        <f t="shared" si="1"/>
        <v>154</v>
      </c>
      <c r="H21" s="20">
        <v>102</v>
      </c>
      <c r="I21" s="20">
        <v>109</v>
      </c>
      <c r="J21" s="22">
        <f t="shared" si="2"/>
        <v>106.86274509803921</v>
      </c>
      <c r="K21" s="22"/>
    </row>
    <row r="22" spans="1:11" ht="27" customHeight="1" x14ac:dyDescent="0.2">
      <c r="A22" s="39" t="s">
        <v>22</v>
      </c>
      <c r="B22" s="20">
        <f>237+46</f>
        <v>283</v>
      </c>
      <c r="C22" s="20">
        <f>357+62</f>
        <v>419</v>
      </c>
      <c r="D22" s="21">
        <f t="shared" si="0"/>
        <v>148.0565371024735</v>
      </c>
      <c r="E22" s="20">
        <f>236+48</f>
        <v>284</v>
      </c>
      <c r="F22" s="20">
        <f>350+62</f>
        <v>412</v>
      </c>
      <c r="G22" s="21">
        <f t="shared" si="1"/>
        <v>145.07042253521126</v>
      </c>
      <c r="H22" s="20">
        <f>36+4</f>
        <v>40</v>
      </c>
      <c r="I22" s="20">
        <f>42+6</f>
        <v>48</v>
      </c>
      <c r="J22" s="22">
        <f t="shared" si="2"/>
        <v>120</v>
      </c>
      <c r="K22" s="22"/>
    </row>
    <row r="23" spans="1:11" ht="21" customHeight="1" x14ac:dyDescent="0.2">
      <c r="A23" s="130" t="s">
        <v>23</v>
      </c>
      <c r="B23" s="130"/>
      <c r="C23" s="130"/>
      <c r="D23" s="130"/>
      <c r="E23" s="130"/>
      <c r="F23" s="130"/>
      <c r="G23" s="130"/>
      <c r="H23" s="130"/>
      <c r="I23" s="130"/>
      <c r="J23" s="130"/>
      <c r="K23" s="40"/>
    </row>
    <row r="24" spans="1:11" s="11" customFormat="1" ht="35.450000000000003" customHeight="1" thickBot="1" x14ac:dyDescent="0.25">
      <c r="A24" s="41" t="s">
        <v>24</v>
      </c>
      <c r="B24" s="16">
        <f>SUM(B25:B30)</f>
        <v>20401</v>
      </c>
      <c r="C24" s="16">
        <f>SUM(C25:C30)</f>
        <v>30648</v>
      </c>
      <c r="D24" s="18">
        <f t="shared" ref="D24:D37" si="3">C24*100/B24</f>
        <v>150.2279300034312</v>
      </c>
      <c r="E24" s="16">
        <f>SUM(E25:E30)</f>
        <v>19027</v>
      </c>
      <c r="F24" s="16">
        <f>SUM(F25:F30)</f>
        <v>27154</v>
      </c>
      <c r="G24" s="18">
        <f t="shared" ref="G24:G37" si="4">F24*100/E24</f>
        <v>142.71298680821991</v>
      </c>
      <c r="H24" s="16">
        <f>SUM(H25:H30)</f>
        <v>6655</v>
      </c>
      <c r="I24" s="16">
        <f>SUM(I25:I30)</f>
        <v>8776</v>
      </c>
      <c r="J24" s="18">
        <f t="shared" ref="J24:J37" si="5">I24*100/H24</f>
        <v>131.87077385424493</v>
      </c>
      <c r="K24" s="129"/>
    </row>
    <row r="25" spans="1:11" ht="30" customHeight="1" thickTop="1" x14ac:dyDescent="0.2">
      <c r="A25" s="19" t="s">
        <v>25</v>
      </c>
      <c r="B25" s="42">
        <v>7541</v>
      </c>
      <c r="C25" s="42">
        <v>11236</v>
      </c>
      <c r="D25" s="21">
        <f t="shared" si="3"/>
        <v>148.99880652433365</v>
      </c>
      <c r="E25" s="42">
        <v>6678</v>
      </c>
      <c r="F25" s="42">
        <v>9089</v>
      </c>
      <c r="G25" s="21">
        <f t="shared" si="4"/>
        <v>136.1036238394729</v>
      </c>
      <c r="H25" s="42">
        <v>4630</v>
      </c>
      <c r="I25" s="42">
        <v>5914</v>
      </c>
      <c r="J25" s="22">
        <f t="shared" si="5"/>
        <v>127.73218142548596</v>
      </c>
      <c r="K25" s="22"/>
    </row>
    <row r="26" spans="1:11" ht="20.25" customHeight="1" x14ac:dyDescent="0.2">
      <c r="A26" s="39" t="s">
        <v>26</v>
      </c>
      <c r="B26" s="42">
        <v>10372</v>
      </c>
      <c r="C26" s="42">
        <v>15653</v>
      </c>
      <c r="D26" s="21">
        <f t="shared" si="3"/>
        <v>150.91592749710759</v>
      </c>
      <c r="E26" s="42">
        <v>10091</v>
      </c>
      <c r="F26" s="42">
        <v>14540</v>
      </c>
      <c r="G26" s="21">
        <f t="shared" si="4"/>
        <v>144.08879199286494</v>
      </c>
      <c r="H26" s="42">
        <v>1461</v>
      </c>
      <c r="I26" s="42">
        <v>2293</v>
      </c>
      <c r="J26" s="22">
        <f t="shared" si="5"/>
        <v>156.94729637234769</v>
      </c>
      <c r="K26" s="22"/>
    </row>
    <row r="27" spans="1:11" ht="20.25" customHeight="1" x14ac:dyDescent="0.2">
      <c r="A27" s="19" t="s">
        <v>27</v>
      </c>
      <c r="B27" s="42">
        <v>362</v>
      </c>
      <c r="C27" s="42">
        <v>507</v>
      </c>
      <c r="D27" s="21">
        <f t="shared" si="3"/>
        <v>140.05524861878453</v>
      </c>
      <c r="E27" s="42">
        <v>335</v>
      </c>
      <c r="F27" s="42">
        <v>474</v>
      </c>
      <c r="G27" s="21">
        <f t="shared" si="4"/>
        <v>141.49253731343285</v>
      </c>
      <c r="H27" s="42">
        <v>62</v>
      </c>
      <c r="I27" s="42">
        <v>68</v>
      </c>
      <c r="J27" s="22">
        <f t="shared" si="5"/>
        <v>109.6774193548387</v>
      </c>
      <c r="K27" s="22"/>
    </row>
    <row r="28" spans="1:11" ht="18" customHeight="1" x14ac:dyDescent="0.2">
      <c r="A28" s="33" t="s">
        <v>28</v>
      </c>
      <c r="B28" s="42">
        <v>884</v>
      </c>
      <c r="C28" s="42">
        <v>1328</v>
      </c>
      <c r="D28" s="21">
        <f t="shared" si="3"/>
        <v>150.22624434389141</v>
      </c>
      <c r="E28" s="42">
        <v>762</v>
      </c>
      <c r="F28" s="42">
        <v>1236</v>
      </c>
      <c r="G28" s="21">
        <f t="shared" si="4"/>
        <v>162.20472440944883</v>
      </c>
      <c r="H28" s="42">
        <v>303</v>
      </c>
      <c r="I28" s="42">
        <v>274</v>
      </c>
      <c r="J28" s="22">
        <f t="shared" si="5"/>
        <v>90.429042904290426</v>
      </c>
      <c r="K28" s="22"/>
    </row>
    <row r="29" spans="1:11" ht="24.75" customHeight="1" x14ac:dyDescent="0.2">
      <c r="A29" s="43" t="s">
        <v>29</v>
      </c>
      <c r="B29" s="42">
        <v>16</v>
      </c>
      <c r="C29" s="42">
        <v>24</v>
      </c>
      <c r="D29" s="21">
        <f t="shared" si="3"/>
        <v>150</v>
      </c>
      <c r="E29" s="42">
        <v>18</v>
      </c>
      <c r="F29" s="42">
        <v>28</v>
      </c>
      <c r="G29" s="21">
        <f t="shared" si="4"/>
        <v>155.55555555555554</v>
      </c>
      <c r="H29" s="42">
        <v>7</v>
      </c>
      <c r="I29" s="42">
        <v>5</v>
      </c>
      <c r="J29" s="22">
        <f t="shared" si="5"/>
        <v>71.428571428571431</v>
      </c>
      <c r="K29" s="22"/>
    </row>
    <row r="30" spans="1:11" ht="27" customHeight="1" x14ac:dyDescent="0.2">
      <c r="A30" s="19" t="s">
        <v>30</v>
      </c>
      <c r="B30" s="42">
        <v>1226</v>
      </c>
      <c r="C30" s="42">
        <v>1900</v>
      </c>
      <c r="D30" s="21">
        <f t="shared" si="3"/>
        <v>154.97553017944534</v>
      </c>
      <c r="E30" s="42">
        <v>1143</v>
      </c>
      <c r="F30" s="42">
        <v>1787</v>
      </c>
      <c r="G30" s="21">
        <f t="shared" si="4"/>
        <v>156.34295713035871</v>
      </c>
      <c r="H30" s="42">
        <v>192</v>
      </c>
      <c r="I30" s="42">
        <v>222</v>
      </c>
      <c r="J30" s="22">
        <f t="shared" si="5"/>
        <v>115.625</v>
      </c>
      <c r="K30" s="22"/>
    </row>
    <row r="31" spans="1:11" s="11" customFormat="1" ht="35.450000000000003" customHeight="1" thickBot="1" x14ac:dyDescent="0.25">
      <c r="A31" s="41" t="s">
        <v>31</v>
      </c>
      <c r="B31" s="44">
        <f>SUM(B32:B37)</f>
        <v>537</v>
      </c>
      <c r="C31" s="44">
        <f>SUM(C32:C37)</f>
        <v>840</v>
      </c>
      <c r="D31" s="45">
        <f t="shared" si="3"/>
        <v>156.42458100558659</v>
      </c>
      <c r="E31" s="44">
        <f>SUM(E32:E37)</f>
        <v>475</v>
      </c>
      <c r="F31" s="44">
        <f>SUM(F32:F37)</f>
        <v>768</v>
      </c>
      <c r="G31" s="45">
        <f t="shared" si="4"/>
        <v>161.68421052631578</v>
      </c>
      <c r="H31" s="44">
        <f>SUM(H32:H37)</f>
        <v>258</v>
      </c>
      <c r="I31" s="44">
        <f>SUM(I32:I37)</f>
        <v>268</v>
      </c>
      <c r="J31" s="18">
        <f t="shared" si="5"/>
        <v>103.87596899224806</v>
      </c>
      <c r="K31" s="129"/>
    </row>
    <row r="32" spans="1:11" ht="30" customHeight="1" thickTop="1" x14ac:dyDescent="0.2">
      <c r="A32" s="34" t="s">
        <v>32</v>
      </c>
      <c r="B32" s="46">
        <v>218</v>
      </c>
      <c r="C32" s="46">
        <v>324</v>
      </c>
      <c r="D32" s="21">
        <f t="shared" si="3"/>
        <v>148.62385321100916</v>
      </c>
      <c r="E32" s="46">
        <v>199</v>
      </c>
      <c r="F32" s="46">
        <v>292</v>
      </c>
      <c r="G32" s="21">
        <f t="shared" si="4"/>
        <v>146.73366834170855</v>
      </c>
      <c r="H32" s="46">
        <v>156</v>
      </c>
      <c r="I32" s="46">
        <v>169</v>
      </c>
      <c r="J32" s="22">
        <f t="shared" si="5"/>
        <v>108.33333333333333</v>
      </c>
      <c r="K32" s="22"/>
    </row>
    <row r="33" spans="1:11" ht="20.25" customHeight="1" x14ac:dyDescent="0.2">
      <c r="A33" s="39" t="s">
        <v>33</v>
      </c>
      <c r="B33" s="46">
        <v>201</v>
      </c>
      <c r="C33" s="46">
        <v>314</v>
      </c>
      <c r="D33" s="21">
        <f t="shared" si="3"/>
        <v>156.21890547263681</v>
      </c>
      <c r="E33" s="46">
        <v>187</v>
      </c>
      <c r="F33" s="46">
        <v>291</v>
      </c>
      <c r="G33" s="21">
        <f t="shared" si="4"/>
        <v>155.61497326203209</v>
      </c>
      <c r="H33" s="46">
        <v>42</v>
      </c>
      <c r="I33" s="46">
        <v>51</v>
      </c>
      <c r="J33" s="22">
        <f t="shared" si="5"/>
        <v>121.42857142857143</v>
      </c>
      <c r="K33" s="22"/>
    </row>
    <row r="34" spans="1:11" ht="20.25" customHeight="1" x14ac:dyDescent="0.2">
      <c r="A34" s="39" t="s">
        <v>34</v>
      </c>
      <c r="B34" s="46">
        <v>50</v>
      </c>
      <c r="C34" s="46">
        <v>91</v>
      </c>
      <c r="D34" s="21">
        <f t="shared" si="3"/>
        <v>182</v>
      </c>
      <c r="E34" s="46">
        <v>38</v>
      </c>
      <c r="F34" s="46">
        <v>90</v>
      </c>
      <c r="G34" s="21">
        <f t="shared" si="4"/>
        <v>236.84210526315789</v>
      </c>
      <c r="H34" s="46">
        <v>30</v>
      </c>
      <c r="I34" s="46">
        <v>19</v>
      </c>
      <c r="J34" s="22">
        <f t="shared" si="5"/>
        <v>63.333333333333336</v>
      </c>
      <c r="K34" s="22"/>
    </row>
    <row r="35" spans="1:11" ht="18" customHeight="1" x14ac:dyDescent="0.2">
      <c r="A35" s="33" t="s">
        <v>35</v>
      </c>
      <c r="B35" s="46">
        <v>42</v>
      </c>
      <c r="C35" s="46">
        <v>66</v>
      </c>
      <c r="D35" s="21">
        <f t="shared" si="3"/>
        <v>157.14285714285714</v>
      </c>
      <c r="E35" s="46">
        <v>28</v>
      </c>
      <c r="F35" s="46">
        <v>53</v>
      </c>
      <c r="G35" s="21">
        <f t="shared" si="4"/>
        <v>189.28571428571428</v>
      </c>
      <c r="H35" s="46">
        <v>21</v>
      </c>
      <c r="I35" s="46">
        <v>20</v>
      </c>
      <c r="J35" s="22">
        <f t="shared" si="5"/>
        <v>95.238095238095241</v>
      </c>
      <c r="K35" s="22"/>
    </row>
    <row r="36" spans="1:11" ht="27" customHeight="1" x14ac:dyDescent="0.2">
      <c r="A36" s="47" t="s">
        <v>36</v>
      </c>
      <c r="B36" s="48" t="s">
        <v>17</v>
      </c>
      <c r="C36" s="48" t="s">
        <v>17</v>
      </c>
      <c r="D36" s="21" t="s">
        <v>18</v>
      </c>
      <c r="E36" s="48" t="s">
        <v>17</v>
      </c>
      <c r="F36" s="48" t="s">
        <v>17</v>
      </c>
      <c r="G36" s="21" t="s">
        <v>18</v>
      </c>
      <c r="H36" s="48" t="s">
        <v>17</v>
      </c>
      <c r="I36" s="48" t="s">
        <v>17</v>
      </c>
      <c r="J36" s="21" t="s">
        <v>18</v>
      </c>
      <c r="K36" s="21"/>
    </row>
    <row r="37" spans="1:11" ht="28.5" customHeight="1" x14ac:dyDescent="0.2">
      <c r="A37" s="19" t="s">
        <v>30</v>
      </c>
      <c r="B37" s="46">
        <v>26</v>
      </c>
      <c r="C37" s="46">
        <v>45</v>
      </c>
      <c r="D37" s="21">
        <f t="shared" si="3"/>
        <v>173.07692307692307</v>
      </c>
      <c r="E37" s="46">
        <v>23</v>
      </c>
      <c r="F37" s="46">
        <v>42</v>
      </c>
      <c r="G37" s="21">
        <f t="shared" si="4"/>
        <v>182.60869565217391</v>
      </c>
      <c r="H37" s="46">
        <v>9</v>
      </c>
      <c r="I37" s="46">
        <v>9</v>
      </c>
      <c r="J37" s="22">
        <f t="shared" si="5"/>
        <v>100</v>
      </c>
      <c r="K37" s="22"/>
    </row>
    <row r="38" spans="1:11" ht="21" customHeight="1" x14ac:dyDescent="0.2">
      <c r="A38" s="144" t="s">
        <v>37</v>
      </c>
      <c r="B38" s="144"/>
      <c r="C38" s="144"/>
      <c r="D38" s="144"/>
      <c r="E38" s="144"/>
      <c r="F38" s="144"/>
      <c r="G38" s="144"/>
      <c r="H38" s="144"/>
      <c r="I38" s="144"/>
      <c r="J38" s="144"/>
      <c r="K38" s="49"/>
    </row>
    <row r="39" spans="1:11" s="11" customFormat="1" ht="52.5" customHeight="1" thickBot="1" x14ac:dyDescent="0.25">
      <c r="A39" s="41" t="s">
        <v>38</v>
      </c>
      <c r="B39" s="16">
        <f>SUM(B40:B45)</f>
        <v>15129</v>
      </c>
      <c r="C39" s="16">
        <f>SUM(C40:C45)</f>
        <v>24830</v>
      </c>
      <c r="D39" s="18">
        <f t="shared" ref="D39:D61" si="6">C39*100/B39</f>
        <v>164.12188512129023</v>
      </c>
      <c r="E39" s="16">
        <f>SUM(E40:E45)</f>
        <v>12392</v>
      </c>
      <c r="F39" s="16">
        <f>SUM(F40:F45)</f>
        <v>17376</v>
      </c>
      <c r="G39" s="18">
        <f t="shared" ref="G39:G61" si="7">F39*100/E39</f>
        <v>140.21949644932215</v>
      </c>
      <c r="H39" s="16">
        <f>SUM(H40:H45)</f>
        <v>14002</v>
      </c>
      <c r="I39" s="16">
        <f>SUM(I40:I45)</f>
        <v>18719</v>
      </c>
      <c r="J39" s="18">
        <f t="shared" ref="J39:J52" si="8">I39*100/H39</f>
        <v>133.68804456506214</v>
      </c>
      <c r="K39" s="129"/>
    </row>
    <row r="40" spans="1:11" ht="30" customHeight="1" thickTop="1" x14ac:dyDescent="0.2">
      <c r="A40" s="19" t="s">
        <v>39</v>
      </c>
      <c r="B40" s="20">
        <v>12043</v>
      </c>
      <c r="C40" s="20">
        <v>20484</v>
      </c>
      <c r="D40" s="21">
        <f t="shared" si="6"/>
        <v>170.09050900938306</v>
      </c>
      <c r="E40" s="20">
        <v>9611</v>
      </c>
      <c r="F40" s="20">
        <v>13088</v>
      </c>
      <c r="G40" s="21">
        <f t="shared" si="7"/>
        <v>136.17729684736238</v>
      </c>
      <c r="H40" s="20">
        <v>13257</v>
      </c>
      <c r="I40" s="20">
        <v>18221</v>
      </c>
      <c r="J40" s="22">
        <f t="shared" si="8"/>
        <v>137.44436901259712</v>
      </c>
      <c r="K40" s="22"/>
    </row>
    <row r="41" spans="1:11" ht="20.25" customHeight="1" x14ac:dyDescent="0.2">
      <c r="A41" s="39" t="s">
        <v>40</v>
      </c>
      <c r="B41" s="20">
        <v>2078</v>
      </c>
      <c r="C41" s="20">
        <v>2985</v>
      </c>
      <c r="D41" s="21">
        <f t="shared" si="6"/>
        <v>143.64773820981713</v>
      </c>
      <c r="E41" s="20">
        <v>1848</v>
      </c>
      <c r="F41" s="20">
        <v>2923</v>
      </c>
      <c r="G41" s="21">
        <f t="shared" si="7"/>
        <v>158.17099567099567</v>
      </c>
      <c r="H41" s="20">
        <v>469</v>
      </c>
      <c r="I41" s="20">
        <v>301</v>
      </c>
      <c r="J41" s="22">
        <f t="shared" si="8"/>
        <v>64.179104477611943</v>
      </c>
      <c r="K41" s="22"/>
    </row>
    <row r="42" spans="1:11" ht="20.25" customHeight="1" x14ac:dyDescent="0.2">
      <c r="A42" s="19" t="s">
        <v>41</v>
      </c>
      <c r="B42" s="20">
        <v>19</v>
      </c>
      <c r="C42" s="20">
        <v>31</v>
      </c>
      <c r="D42" s="21">
        <f t="shared" si="6"/>
        <v>163.15789473684211</v>
      </c>
      <c r="E42" s="20">
        <v>16</v>
      </c>
      <c r="F42" s="20">
        <v>27</v>
      </c>
      <c r="G42" s="21">
        <f t="shared" si="7"/>
        <v>168.75</v>
      </c>
      <c r="H42" s="20">
        <v>6</v>
      </c>
      <c r="I42" s="20">
        <v>7</v>
      </c>
      <c r="J42" s="22">
        <f t="shared" si="8"/>
        <v>116.66666666666667</v>
      </c>
      <c r="K42" s="22"/>
    </row>
    <row r="43" spans="1:11" ht="18" customHeight="1" x14ac:dyDescent="0.2">
      <c r="A43" s="33" t="s">
        <v>42</v>
      </c>
      <c r="B43" s="20">
        <v>880</v>
      </c>
      <c r="C43" s="20">
        <v>1175</v>
      </c>
      <c r="D43" s="21">
        <f t="shared" si="6"/>
        <v>133.52272727272728</v>
      </c>
      <c r="E43" s="20">
        <v>798</v>
      </c>
      <c r="F43" s="20">
        <v>1173</v>
      </c>
      <c r="G43" s="21">
        <f t="shared" si="7"/>
        <v>146.99248120300751</v>
      </c>
      <c r="H43" s="20">
        <v>249</v>
      </c>
      <c r="I43" s="20">
        <v>169</v>
      </c>
      <c r="J43" s="22">
        <f t="shared" si="8"/>
        <v>67.871485943775099</v>
      </c>
      <c r="K43" s="22"/>
    </row>
    <row r="44" spans="1:11" ht="24" customHeight="1" x14ac:dyDescent="0.2">
      <c r="A44" s="47" t="s">
        <v>43</v>
      </c>
      <c r="B44" s="20">
        <v>16</v>
      </c>
      <c r="C44" s="20">
        <v>20</v>
      </c>
      <c r="D44" s="21">
        <f t="shared" si="6"/>
        <v>125</v>
      </c>
      <c r="E44" s="20">
        <v>12</v>
      </c>
      <c r="F44" s="20">
        <v>18</v>
      </c>
      <c r="G44" s="21">
        <f t="shared" si="7"/>
        <v>150</v>
      </c>
      <c r="H44" s="20">
        <v>4</v>
      </c>
      <c r="I44" s="20">
        <v>2</v>
      </c>
      <c r="J44" s="22">
        <f t="shared" si="8"/>
        <v>50</v>
      </c>
      <c r="K44" s="22"/>
    </row>
    <row r="45" spans="1:11" ht="25.5" customHeight="1" x14ac:dyDescent="0.2">
      <c r="A45" s="19" t="s">
        <v>30</v>
      </c>
      <c r="B45" s="20">
        <v>93</v>
      </c>
      <c r="C45" s="20">
        <v>135</v>
      </c>
      <c r="D45" s="21">
        <f t="shared" si="6"/>
        <v>145.16129032258064</v>
      </c>
      <c r="E45" s="20">
        <v>107</v>
      </c>
      <c r="F45" s="20">
        <v>147</v>
      </c>
      <c r="G45" s="21">
        <f t="shared" si="7"/>
        <v>137.38317757009347</v>
      </c>
      <c r="H45" s="20">
        <v>17</v>
      </c>
      <c r="I45" s="20">
        <v>19</v>
      </c>
      <c r="J45" s="22">
        <f t="shared" si="8"/>
        <v>111.76470588235294</v>
      </c>
      <c r="K45" s="22"/>
    </row>
    <row r="46" spans="1:11" s="11" customFormat="1" ht="35.25" customHeight="1" thickBot="1" x14ac:dyDescent="0.25">
      <c r="A46" s="41" t="s">
        <v>44</v>
      </c>
      <c r="B46" s="16">
        <f>SUM(B47:B52)</f>
        <v>4871</v>
      </c>
      <c r="C46" s="16">
        <f>SUM(C47:C52)</f>
        <v>7878</v>
      </c>
      <c r="D46" s="18">
        <f t="shared" si="6"/>
        <v>161.73270375692877</v>
      </c>
      <c r="E46" s="16">
        <f>SUM(E47:E52)</f>
        <v>4365</v>
      </c>
      <c r="F46" s="16">
        <f>SUM(F47:F52)</f>
        <v>6615</v>
      </c>
      <c r="G46" s="18">
        <f t="shared" si="7"/>
        <v>151.54639175257731</v>
      </c>
      <c r="H46" s="16">
        <f>SUM(H47:H52)</f>
        <v>1820</v>
      </c>
      <c r="I46" s="16">
        <f>SUM(I47:I52)</f>
        <v>2577</v>
      </c>
      <c r="J46" s="18">
        <f t="shared" si="8"/>
        <v>141.5934065934066</v>
      </c>
      <c r="K46" s="129"/>
    </row>
    <row r="47" spans="1:11" ht="31.5" customHeight="1" thickTop="1" x14ac:dyDescent="0.2">
      <c r="A47" s="19" t="s">
        <v>45</v>
      </c>
      <c r="B47" s="20">
        <v>1537</v>
      </c>
      <c r="C47" s="20">
        <v>2382</v>
      </c>
      <c r="D47" s="21">
        <f t="shared" si="6"/>
        <v>154.97722836694859</v>
      </c>
      <c r="E47" s="20">
        <v>1371</v>
      </c>
      <c r="F47" s="20">
        <v>1907</v>
      </c>
      <c r="G47" s="21">
        <f t="shared" si="7"/>
        <v>139.09555069292486</v>
      </c>
      <c r="H47" s="20">
        <v>1114</v>
      </c>
      <c r="I47" s="20">
        <v>1423</v>
      </c>
      <c r="J47" s="22">
        <f t="shared" si="8"/>
        <v>127.737881508079</v>
      </c>
      <c r="K47" s="22"/>
    </row>
    <row r="48" spans="1:11" ht="20.25" customHeight="1" x14ac:dyDescent="0.2">
      <c r="A48" s="33" t="s">
        <v>46</v>
      </c>
      <c r="B48" s="20">
        <v>2937</v>
      </c>
      <c r="C48" s="20">
        <v>4877</v>
      </c>
      <c r="D48" s="21">
        <f t="shared" si="6"/>
        <v>166.05379639087505</v>
      </c>
      <c r="E48" s="20">
        <v>2670</v>
      </c>
      <c r="F48" s="20">
        <v>4147</v>
      </c>
      <c r="G48" s="21">
        <f t="shared" si="7"/>
        <v>155.3183520599251</v>
      </c>
      <c r="H48" s="20">
        <v>563</v>
      </c>
      <c r="I48" s="20">
        <v>1026</v>
      </c>
      <c r="J48" s="22">
        <f t="shared" si="8"/>
        <v>182.2380106571936</v>
      </c>
      <c r="K48" s="22"/>
    </row>
    <row r="49" spans="1:15" ht="20.25" customHeight="1" x14ac:dyDescent="0.2">
      <c r="A49" s="19" t="s">
        <v>47</v>
      </c>
      <c r="B49" s="20">
        <v>10</v>
      </c>
      <c r="C49" s="20">
        <v>16</v>
      </c>
      <c r="D49" s="21">
        <f t="shared" si="6"/>
        <v>160</v>
      </c>
      <c r="E49" s="20">
        <v>12</v>
      </c>
      <c r="F49" s="20">
        <v>18</v>
      </c>
      <c r="G49" s="21">
        <f t="shared" si="7"/>
        <v>150</v>
      </c>
      <c r="H49" s="20" t="s">
        <v>17</v>
      </c>
      <c r="I49" s="20" t="s">
        <v>17</v>
      </c>
      <c r="J49" s="22" t="s">
        <v>18</v>
      </c>
      <c r="K49" s="22"/>
    </row>
    <row r="50" spans="1:15" ht="18" customHeight="1" x14ac:dyDescent="0.2">
      <c r="A50" s="33" t="s">
        <v>48</v>
      </c>
      <c r="B50" s="20">
        <v>273</v>
      </c>
      <c r="C50" s="20">
        <v>442</v>
      </c>
      <c r="D50" s="21">
        <f t="shared" si="6"/>
        <v>161.9047619047619</v>
      </c>
      <c r="E50" s="20">
        <v>247</v>
      </c>
      <c r="F50" s="20">
        <v>401</v>
      </c>
      <c r="G50" s="21">
        <f t="shared" si="7"/>
        <v>162.34817813765181</v>
      </c>
      <c r="H50" s="20">
        <v>90</v>
      </c>
      <c r="I50" s="20">
        <v>105</v>
      </c>
      <c r="J50" s="22">
        <f t="shared" si="8"/>
        <v>116.66666666666667</v>
      </c>
      <c r="K50" s="22"/>
    </row>
    <row r="51" spans="1:15" ht="24" customHeight="1" x14ac:dyDescent="0.2">
      <c r="A51" s="47" t="s">
        <v>49</v>
      </c>
      <c r="B51" s="20">
        <v>1</v>
      </c>
      <c r="C51" s="20">
        <v>3</v>
      </c>
      <c r="D51" s="21">
        <f t="shared" si="6"/>
        <v>300</v>
      </c>
      <c r="E51" s="20" t="s">
        <v>17</v>
      </c>
      <c r="F51" s="20">
        <v>3</v>
      </c>
      <c r="G51" s="21" t="s">
        <v>18</v>
      </c>
      <c r="H51" s="20">
        <v>1</v>
      </c>
      <c r="I51" s="20" t="s">
        <v>17</v>
      </c>
      <c r="J51" s="22" t="s">
        <v>18</v>
      </c>
      <c r="K51" s="22"/>
    </row>
    <row r="52" spans="1:15" ht="27" customHeight="1" thickBot="1" x14ac:dyDescent="0.25">
      <c r="A52" s="19" t="s">
        <v>30</v>
      </c>
      <c r="B52" s="20">
        <v>113</v>
      </c>
      <c r="C52" s="20">
        <v>158</v>
      </c>
      <c r="D52" s="21">
        <f t="shared" si="6"/>
        <v>139.82300884955751</v>
      </c>
      <c r="E52" s="20">
        <v>65</v>
      </c>
      <c r="F52" s="20">
        <v>139</v>
      </c>
      <c r="G52" s="21">
        <f t="shared" si="7"/>
        <v>213.84615384615384</v>
      </c>
      <c r="H52" s="20">
        <v>52</v>
      </c>
      <c r="I52" s="20">
        <v>23</v>
      </c>
      <c r="J52" s="22">
        <f t="shared" si="8"/>
        <v>44.230769230769234</v>
      </c>
      <c r="K52" s="22"/>
    </row>
    <row r="53" spans="1:15" s="11" customFormat="1" ht="38.1" customHeight="1" thickTop="1" thickBot="1" x14ac:dyDescent="0.25">
      <c r="A53" s="50" t="s">
        <v>50</v>
      </c>
      <c r="B53" s="13">
        <f>SUM(B54,B69,B90,B102,B113,B127,B136)</f>
        <v>511241</v>
      </c>
      <c r="C53" s="13">
        <f>SUM(C54,C69,C90,C102,C113,C127,C136)</f>
        <v>759953</v>
      </c>
      <c r="D53" s="14">
        <f t="shared" si="6"/>
        <v>148.64868036796736</v>
      </c>
      <c r="E53" s="13">
        <f>SUM(E54,E69,E90,E102,E113,E127,E136)</f>
        <v>480008</v>
      </c>
      <c r="F53" s="13">
        <f>SUM(F54,F69,F90,F102,F113,F127,F136)</f>
        <v>688930</v>
      </c>
      <c r="G53" s="14">
        <f t="shared" si="7"/>
        <v>143.52469125514574</v>
      </c>
      <c r="H53" s="13">
        <f>SUM(H54,H69,H90,H102,H113,H127,H136)</f>
        <v>284644</v>
      </c>
      <c r="I53" s="13">
        <f>SUM(I54,I69,I90,I102,I113,I127,I136)</f>
        <v>324434</v>
      </c>
      <c r="J53" s="14">
        <f t="shared" ref="J53:J61" si="9">I53*100/H53</f>
        <v>113.97886482764436</v>
      </c>
      <c r="K53" s="58">
        <f>SUM(B55,B70,B91,B103,B114,B139,B151,B163,B164,B165,B182,B188,B193,B146,B202)</f>
        <v>1362460</v>
      </c>
      <c r="L53" s="58">
        <f>SUM(C55,C70,C91,C103,C114,C139,C151,C163,C164,C165,C182,C188,C193,C146,C202)</f>
        <v>2036986</v>
      </c>
      <c r="M53" s="58"/>
      <c r="N53" s="58">
        <f>SUM(E55,E70,E91,E103,E114,E139,E151,E163,E164,E165,E182,E188,E193,E146,E202)</f>
        <v>1231719</v>
      </c>
      <c r="O53" s="58">
        <f>SUM(F55,F70,F91,F103,F114,F139,F151,F163,F164,F165,F182,F188,F193,F146,F202)</f>
        <v>1800524</v>
      </c>
    </row>
    <row r="54" spans="1:15" s="11" customFormat="1" ht="35.450000000000003" customHeight="1" thickTop="1" thickBot="1" x14ac:dyDescent="0.25">
      <c r="A54" s="41" t="s">
        <v>51</v>
      </c>
      <c r="B54" s="16">
        <f>SUM(B55:B67)</f>
        <v>203067</v>
      </c>
      <c r="C54" s="16">
        <f>SUM(C55:C67)</f>
        <v>298689</v>
      </c>
      <c r="D54" s="18">
        <f t="shared" si="6"/>
        <v>147.08889184357872</v>
      </c>
      <c r="E54" s="16">
        <f>SUM(E55:E67)</f>
        <v>200701</v>
      </c>
      <c r="F54" s="16">
        <f>SUM(F55:F67)</f>
        <v>291838</v>
      </c>
      <c r="G54" s="18">
        <f t="shared" si="7"/>
        <v>145.40934026238037</v>
      </c>
      <c r="H54" s="16">
        <f>SUM(H55:H67)</f>
        <v>44395</v>
      </c>
      <c r="I54" s="16">
        <f>SUM(I55:I67)</f>
        <v>48880</v>
      </c>
      <c r="J54" s="18">
        <f t="shared" si="9"/>
        <v>110.10248901903367</v>
      </c>
      <c r="K54" s="129"/>
    </row>
    <row r="55" spans="1:15" ht="22.5" customHeight="1" thickTop="1" x14ac:dyDescent="0.2">
      <c r="A55" s="19" t="s">
        <v>52</v>
      </c>
      <c r="B55" s="20">
        <v>4903</v>
      </c>
      <c r="C55" s="20">
        <v>7088</v>
      </c>
      <c r="D55" s="21">
        <f t="shared" si="6"/>
        <v>144.56455231490924</v>
      </c>
      <c r="E55" s="20">
        <v>4840</v>
      </c>
      <c r="F55" s="20">
        <v>6877</v>
      </c>
      <c r="G55" s="21">
        <f t="shared" si="7"/>
        <v>142.08677685950414</v>
      </c>
      <c r="H55" s="20">
        <v>5963</v>
      </c>
      <c r="I55" s="20">
        <v>6111</v>
      </c>
      <c r="J55" s="22">
        <f t="shared" si="9"/>
        <v>102.48197216166359</v>
      </c>
      <c r="K55" s="22"/>
    </row>
    <row r="56" spans="1:15" ht="36.75" customHeight="1" x14ac:dyDescent="0.2">
      <c r="A56" s="51" t="s">
        <v>53</v>
      </c>
      <c r="B56" s="52" t="s">
        <v>17</v>
      </c>
      <c r="C56" s="52" t="s">
        <v>17</v>
      </c>
      <c r="D56" s="25" t="s">
        <v>18</v>
      </c>
      <c r="E56" s="52" t="s">
        <v>17</v>
      </c>
      <c r="F56" s="52" t="s">
        <v>17</v>
      </c>
      <c r="G56" s="25" t="s">
        <v>18</v>
      </c>
      <c r="H56" s="52" t="s">
        <v>17</v>
      </c>
      <c r="I56" s="52" t="s">
        <v>17</v>
      </c>
      <c r="J56" s="26" t="s">
        <v>18</v>
      </c>
      <c r="K56" s="26"/>
    </row>
    <row r="57" spans="1:15" ht="38.25" customHeight="1" x14ac:dyDescent="0.2">
      <c r="A57" s="19" t="s">
        <v>54</v>
      </c>
      <c r="B57" s="20">
        <v>27036</v>
      </c>
      <c r="C57" s="20">
        <v>39472</v>
      </c>
      <c r="D57" s="21">
        <f t="shared" si="6"/>
        <v>145.99792868767568</v>
      </c>
      <c r="E57" s="20">
        <v>26169</v>
      </c>
      <c r="F57" s="20">
        <v>36295</v>
      </c>
      <c r="G57" s="21">
        <f t="shared" si="7"/>
        <v>138.69463869463868</v>
      </c>
      <c r="H57" s="20">
        <v>9627</v>
      </c>
      <c r="I57" s="20">
        <v>11937</v>
      </c>
      <c r="J57" s="21">
        <f t="shared" si="9"/>
        <v>123.99501402306014</v>
      </c>
      <c r="K57" s="21"/>
    </row>
    <row r="58" spans="1:15" ht="28.5" customHeight="1" x14ac:dyDescent="0.2">
      <c r="A58" s="53" t="s">
        <v>55</v>
      </c>
      <c r="B58" s="54">
        <v>17072</v>
      </c>
      <c r="C58" s="54">
        <v>24945</v>
      </c>
      <c r="D58" s="21">
        <f t="shared" si="6"/>
        <v>146.1164479850047</v>
      </c>
      <c r="E58" s="54">
        <v>16944</v>
      </c>
      <c r="F58" s="54">
        <v>24832</v>
      </c>
      <c r="G58" s="21">
        <f t="shared" si="7"/>
        <v>146.55335221907461</v>
      </c>
      <c r="H58" s="54">
        <v>1890</v>
      </c>
      <c r="I58" s="54">
        <v>1875</v>
      </c>
      <c r="J58" s="21">
        <f t="shared" si="9"/>
        <v>99.206349206349202</v>
      </c>
      <c r="K58" s="21"/>
    </row>
    <row r="59" spans="1:15" ht="20.25" customHeight="1" x14ac:dyDescent="0.2">
      <c r="A59" s="55" t="s">
        <v>56</v>
      </c>
      <c r="B59" s="54">
        <v>19119</v>
      </c>
      <c r="C59" s="54">
        <v>28112</v>
      </c>
      <c r="D59" s="21">
        <f t="shared" si="6"/>
        <v>147.03697892149171</v>
      </c>
      <c r="E59" s="54">
        <v>18766</v>
      </c>
      <c r="F59" s="54">
        <v>27340</v>
      </c>
      <c r="G59" s="21">
        <f t="shared" si="7"/>
        <v>145.68901204305658</v>
      </c>
      <c r="H59" s="54">
        <v>3406</v>
      </c>
      <c r="I59" s="54">
        <v>3825</v>
      </c>
      <c r="J59" s="21">
        <f t="shared" si="9"/>
        <v>112.30182031708749</v>
      </c>
      <c r="K59" s="21"/>
    </row>
    <row r="60" spans="1:15" ht="28.5" customHeight="1" x14ac:dyDescent="0.2">
      <c r="A60" s="55" t="s">
        <v>57</v>
      </c>
      <c r="B60" s="54">
        <v>19146</v>
      </c>
      <c r="C60" s="54">
        <v>27429</v>
      </c>
      <c r="D60" s="21">
        <f t="shared" si="6"/>
        <v>143.26230021936698</v>
      </c>
      <c r="E60" s="54">
        <v>19555</v>
      </c>
      <c r="F60" s="54">
        <v>27751</v>
      </c>
      <c r="G60" s="21">
        <f t="shared" si="7"/>
        <v>141.91255433392993</v>
      </c>
      <c r="H60" s="54">
        <v>3761</v>
      </c>
      <c r="I60" s="54">
        <v>3848</v>
      </c>
      <c r="J60" s="21">
        <f t="shared" si="9"/>
        <v>102.31321457059293</v>
      </c>
      <c r="K60" s="21"/>
    </row>
    <row r="61" spans="1:15" ht="92.25" customHeight="1" x14ac:dyDescent="0.2">
      <c r="A61" s="34" t="s">
        <v>58</v>
      </c>
      <c r="B61" s="20">
        <v>76232</v>
      </c>
      <c r="C61" s="20">
        <v>112675</v>
      </c>
      <c r="D61" s="21">
        <f t="shared" si="6"/>
        <v>147.80538356595656</v>
      </c>
      <c r="E61" s="20">
        <v>75169</v>
      </c>
      <c r="F61" s="20">
        <v>110943</v>
      </c>
      <c r="G61" s="21">
        <f t="shared" si="7"/>
        <v>147.59142731711211</v>
      </c>
      <c r="H61" s="20">
        <v>16880</v>
      </c>
      <c r="I61" s="20">
        <v>17549</v>
      </c>
      <c r="J61" s="22">
        <f t="shared" si="9"/>
        <v>103.96327014218009</v>
      </c>
      <c r="K61" s="22"/>
    </row>
    <row r="62" spans="1:15" ht="21" customHeight="1" x14ac:dyDescent="0.2">
      <c r="A62" s="145" t="s">
        <v>59</v>
      </c>
      <c r="B62" s="145"/>
      <c r="C62" s="145"/>
      <c r="D62" s="145"/>
      <c r="E62" s="145"/>
      <c r="F62" s="145"/>
      <c r="G62" s="145"/>
      <c r="H62" s="145"/>
      <c r="I62" s="145"/>
      <c r="J62" s="145"/>
      <c r="K62" s="56"/>
    </row>
    <row r="63" spans="1:15" ht="62.1" customHeight="1" x14ac:dyDescent="0.2">
      <c r="A63" s="33" t="s">
        <v>60</v>
      </c>
      <c r="B63" s="20">
        <v>17961</v>
      </c>
      <c r="C63" s="20">
        <v>26062</v>
      </c>
      <c r="D63" s="21">
        <f>C63*100/B63</f>
        <v>145.10327932743166</v>
      </c>
      <c r="E63" s="20">
        <v>17823</v>
      </c>
      <c r="F63" s="20">
        <v>25788</v>
      </c>
      <c r="G63" s="21">
        <f>F63*100/E63</f>
        <v>144.68944622117488</v>
      </c>
      <c r="H63" s="20">
        <v>1000</v>
      </c>
      <c r="I63" s="20">
        <v>1136</v>
      </c>
      <c r="J63" s="22">
        <f>I63*100/H63</f>
        <v>113.6</v>
      </c>
      <c r="K63" s="22"/>
    </row>
    <row r="64" spans="1:15" ht="43.5" customHeight="1" x14ac:dyDescent="0.2">
      <c r="A64" s="34" t="s">
        <v>61</v>
      </c>
      <c r="B64" s="20">
        <v>17295</v>
      </c>
      <c r="C64" s="20">
        <v>26660</v>
      </c>
      <c r="D64" s="21">
        <f>C64*100/B64</f>
        <v>154.14859786065338</v>
      </c>
      <c r="E64" s="20">
        <v>17238</v>
      </c>
      <c r="F64" s="20">
        <v>25964</v>
      </c>
      <c r="G64" s="21">
        <f>F64*100/E64</f>
        <v>150.62072166144566</v>
      </c>
      <c r="H64" s="20">
        <v>895</v>
      </c>
      <c r="I64" s="20">
        <v>1534</v>
      </c>
      <c r="J64" s="22">
        <f>I64*100/H64</f>
        <v>171.39664804469274</v>
      </c>
      <c r="K64" s="22"/>
    </row>
    <row r="65" spans="1:20" ht="20.25" customHeight="1" x14ac:dyDescent="0.2">
      <c r="A65" s="34" t="s">
        <v>21</v>
      </c>
      <c r="B65" s="20">
        <v>630</v>
      </c>
      <c r="C65" s="20">
        <v>953</v>
      </c>
      <c r="D65" s="21">
        <f>C65*100/B65</f>
        <v>151.26984126984127</v>
      </c>
      <c r="E65" s="20">
        <v>606</v>
      </c>
      <c r="F65" s="20">
        <v>937</v>
      </c>
      <c r="G65" s="21">
        <f>F65*100/E65</f>
        <v>154.62046204620461</v>
      </c>
      <c r="H65" s="20">
        <v>297</v>
      </c>
      <c r="I65" s="20">
        <v>289</v>
      </c>
      <c r="J65" s="22">
        <f>I65*100/H65</f>
        <v>97.306397306397301</v>
      </c>
      <c r="K65" s="22"/>
    </row>
    <row r="66" spans="1:20" ht="20.25" customHeight="1" x14ac:dyDescent="0.2">
      <c r="A66" s="57" t="s">
        <v>62</v>
      </c>
      <c r="B66" s="20">
        <v>2658</v>
      </c>
      <c r="C66" s="20">
        <v>3753</v>
      </c>
      <c r="D66" s="21">
        <f>C66*100/B66</f>
        <v>141.19638826185101</v>
      </c>
      <c r="E66" s="20">
        <v>2636</v>
      </c>
      <c r="F66" s="20">
        <v>3683</v>
      </c>
      <c r="G66" s="21">
        <f>F66*100/E66</f>
        <v>139.71927162367223</v>
      </c>
      <c r="H66" s="20">
        <v>487</v>
      </c>
      <c r="I66" s="20">
        <v>535</v>
      </c>
      <c r="J66" s="22">
        <f>I66*100/H66</f>
        <v>109.85626283367556</v>
      </c>
      <c r="K66" s="22"/>
    </row>
    <row r="67" spans="1:20" ht="27" customHeight="1" x14ac:dyDescent="0.2">
      <c r="A67" s="39" t="s">
        <v>22</v>
      </c>
      <c r="B67" s="20">
        <f>735+280</f>
        <v>1015</v>
      </c>
      <c r="C67" s="20">
        <f>1121+419</f>
        <v>1540</v>
      </c>
      <c r="D67" s="21">
        <f>C67*100/B67</f>
        <v>151.72413793103448</v>
      </c>
      <c r="E67" s="20">
        <f>697+258</f>
        <v>955</v>
      </c>
      <c r="F67" s="20">
        <f>1033+395</f>
        <v>1428</v>
      </c>
      <c r="G67" s="21">
        <f>F67*100/E67</f>
        <v>149.52879581151834</v>
      </c>
      <c r="H67" s="20">
        <f>135+54</f>
        <v>189</v>
      </c>
      <c r="I67" s="20">
        <f>185+56</f>
        <v>241</v>
      </c>
      <c r="J67" s="22">
        <f>I67*100/H67</f>
        <v>127.51322751322752</v>
      </c>
      <c r="K67" s="22"/>
    </row>
    <row r="68" spans="1:20" ht="19.5" customHeight="1" x14ac:dyDescent="0.2">
      <c r="A68" s="145" t="s">
        <v>63</v>
      </c>
      <c r="B68" s="145"/>
      <c r="C68" s="145"/>
      <c r="D68" s="145"/>
      <c r="E68" s="145"/>
      <c r="F68" s="145"/>
      <c r="G68" s="145"/>
      <c r="H68" s="145"/>
      <c r="I68" s="145"/>
      <c r="J68" s="145"/>
      <c r="K68" s="56"/>
    </row>
    <row r="69" spans="1:20" s="11" customFormat="1" ht="35.450000000000003" customHeight="1" thickBot="1" x14ac:dyDescent="0.25">
      <c r="A69" s="41" t="s">
        <v>24</v>
      </c>
      <c r="B69" s="16">
        <f>SUM(B70:B73,B79:B87)</f>
        <v>162805</v>
      </c>
      <c r="C69" s="16">
        <f>SUM(C70:C73,C79:C87)</f>
        <v>244433</v>
      </c>
      <c r="D69" s="18">
        <f t="shared" ref="D69:D83" si="10">C69*100/B69</f>
        <v>150.13850925954364</v>
      </c>
      <c r="E69" s="16">
        <f>SUM(E70:E73,E79:E87)</f>
        <v>159267</v>
      </c>
      <c r="F69" s="16">
        <f>SUM(F70:F73,F79:F87)</f>
        <v>224163</v>
      </c>
      <c r="G69" s="18">
        <f t="shared" ref="G69:G83" si="11">F69*100/E69</f>
        <v>140.746670685076</v>
      </c>
      <c r="H69" s="16">
        <f>SUM(H70:H73,H79:H87)</f>
        <v>118237</v>
      </c>
      <c r="I69" s="16">
        <f>SUM(I70:I73,I79:I87)</f>
        <v>134969</v>
      </c>
      <c r="J69" s="18">
        <f t="shared" ref="J69:J78" si="12">I69*100/H69</f>
        <v>114.15123861397025</v>
      </c>
      <c r="K69" s="129"/>
      <c r="L69" s="58"/>
      <c r="M69" s="58"/>
      <c r="N69" s="58"/>
      <c r="O69" s="58"/>
      <c r="P69" s="58"/>
      <c r="Q69" s="58"/>
      <c r="R69" s="58"/>
      <c r="S69" s="58"/>
      <c r="T69" s="58"/>
    </row>
    <row r="70" spans="1:20" ht="30.75" customHeight="1" thickTop="1" x14ac:dyDescent="0.2">
      <c r="A70" s="34" t="s">
        <v>64</v>
      </c>
      <c r="B70" s="20">
        <v>70859</v>
      </c>
      <c r="C70" s="20">
        <v>107014</v>
      </c>
      <c r="D70" s="21">
        <f t="shared" si="10"/>
        <v>151.0238642938794</v>
      </c>
      <c r="E70" s="20">
        <v>70190</v>
      </c>
      <c r="F70" s="20">
        <v>97675</v>
      </c>
      <c r="G70" s="21">
        <f t="shared" si="11"/>
        <v>139.15799971505913</v>
      </c>
      <c r="H70" s="20">
        <v>85747</v>
      </c>
      <c r="I70" s="20">
        <v>94417</v>
      </c>
      <c r="J70" s="22">
        <f t="shared" si="12"/>
        <v>110.11114091455094</v>
      </c>
      <c r="K70" s="22"/>
      <c r="L70" s="58"/>
      <c r="M70" s="58"/>
      <c r="N70" s="58"/>
      <c r="O70" s="58"/>
      <c r="P70" s="58"/>
      <c r="Q70" s="58"/>
      <c r="R70" s="58"/>
      <c r="S70" s="58"/>
      <c r="T70" s="58"/>
    </row>
    <row r="71" spans="1:20" ht="18" customHeight="1" x14ac:dyDescent="0.2">
      <c r="A71" s="33" t="s">
        <v>65</v>
      </c>
      <c r="B71" s="20">
        <v>106</v>
      </c>
      <c r="C71" s="20">
        <v>150</v>
      </c>
      <c r="D71" s="21">
        <f t="shared" si="10"/>
        <v>141.50943396226415</v>
      </c>
      <c r="E71" s="20">
        <v>50</v>
      </c>
      <c r="F71" s="20">
        <v>74</v>
      </c>
      <c r="G71" s="21">
        <f t="shared" si="11"/>
        <v>148</v>
      </c>
      <c r="H71" s="20">
        <v>212</v>
      </c>
      <c r="I71" s="20">
        <v>232</v>
      </c>
      <c r="J71" s="22">
        <f t="shared" si="12"/>
        <v>109.43396226415095</v>
      </c>
      <c r="K71" s="22"/>
      <c r="L71" s="58"/>
      <c r="M71" s="58"/>
      <c r="N71" s="58"/>
      <c r="O71" s="58"/>
      <c r="P71" s="58"/>
      <c r="Q71" s="58"/>
      <c r="R71" s="58"/>
      <c r="S71" s="58"/>
      <c r="T71" s="58"/>
    </row>
    <row r="72" spans="1:20" ht="18" customHeight="1" x14ac:dyDescent="0.2">
      <c r="A72" s="33" t="s">
        <v>66</v>
      </c>
      <c r="B72" s="20">
        <v>7839</v>
      </c>
      <c r="C72" s="20">
        <v>11758</v>
      </c>
      <c r="D72" s="21">
        <f t="shared" si="10"/>
        <v>149.99362163541269</v>
      </c>
      <c r="E72" s="20">
        <v>7650</v>
      </c>
      <c r="F72" s="20">
        <v>10639</v>
      </c>
      <c r="G72" s="21">
        <f t="shared" si="11"/>
        <v>139.07189542483661</v>
      </c>
      <c r="H72" s="20">
        <v>5693</v>
      </c>
      <c r="I72" s="20">
        <v>6623</v>
      </c>
      <c r="J72" s="22">
        <f t="shared" si="12"/>
        <v>116.33585104514316</v>
      </c>
      <c r="K72" s="22"/>
      <c r="L72" s="58"/>
      <c r="M72" s="58"/>
      <c r="N72" s="58"/>
      <c r="O72" s="58"/>
      <c r="P72" s="58"/>
      <c r="Q72" s="58"/>
      <c r="R72" s="58"/>
      <c r="S72" s="58"/>
      <c r="T72" s="58"/>
    </row>
    <row r="73" spans="1:20" ht="18" customHeight="1" x14ac:dyDescent="0.2">
      <c r="A73" s="57" t="s">
        <v>67</v>
      </c>
      <c r="B73" s="59">
        <f>SUM(B75:B78)</f>
        <v>4446</v>
      </c>
      <c r="C73" s="59">
        <v>6423</v>
      </c>
      <c r="D73" s="21">
        <f t="shared" si="10"/>
        <v>144.46693657219973</v>
      </c>
      <c r="E73" s="59">
        <f>SUM(E75:E78)</f>
        <v>4271</v>
      </c>
      <c r="F73" s="59">
        <v>6331</v>
      </c>
      <c r="G73" s="21">
        <f t="shared" si="11"/>
        <v>148.23226410676656</v>
      </c>
      <c r="H73" s="59">
        <f>SUM(H75:H78)</f>
        <v>518</v>
      </c>
      <c r="I73" s="59">
        <v>435</v>
      </c>
      <c r="J73" s="22">
        <f t="shared" si="12"/>
        <v>83.976833976833973</v>
      </c>
      <c r="K73" s="22"/>
      <c r="L73" s="58"/>
      <c r="M73" s="58"/>
      <c r="N73" s="58"/>
      <c r="O73" s="58"/>
      <c r="P73" s="58"/>
      <c r="Q73" s="58"/>
      <c r="R73" s="58"/>
      <c r="S73" s="58"/>
      <c r="T73" s="58"/>
    </row>
    <row r="74" spans="1:20" ht="15" customHeight="1" x14ac:dyDescent="0.2">
      <c r="A74" s="60" t="s">
        <v>68</v>
      </c>
      <c r="B74" s="59"/>
      <c r="C74" s="59"/>
      <c r="D74" s="21"/>
      <c r="E74" s="59"/>
      <c r="F74" s="59"/>
      <c r="G74" s="21"/>
      <c r="H74" s="59"/>
      <c r="I74" s="59"/>
      <c r="J74" s="22"/>
      <c r="K74" s="22"/>
      <c r="L74" s="58"/>
      <c r="M74" s="58"/>
      <c r="N74" s="58"/>
      <c r="O74" s="58"/>
      <c r="P74" s="58"/>
      <c r="Q74" s="58"/>
      <c r="R74" s="58"/>
      <c r="S74" s="58"/>
      <c r="T74" s="58"/>
    </row>
    <row r="75" spans="1:20" s="27" customFormat="1" ht="25.5" x14ac:dyDescent="0.2">
      <c r="A75" s="61" t="s">
        <v>69</v>
      </c>
      <c r="B75" s="38">
        <v>2634</v>
      </c>
      <c r="C75" s="38">
        <v>3800</v>
      </c>
      <c r="D75" s="25">
        <f t="shared" si="10"/>
        <v>144.26727410782081</v>
      </c>
      <c r="E75" s="38">
        <v>2623</v>
      </c>
      <c r="F75" s="38">
        <v>3726</v>
      </c>
      <c r="G75" s="25">
        <f t="shared" si="11"/>
        <v>142.05108654212734</v>
      </c>
      <c r="H75" s="38">
        <v>237</v>
      </c>
      <c r="I75" s="38">
        <v>300</v>
      </c>
      <c r="J75" s="26">
        <f t="shared" si="12"/>
        <v>126.58227848101266</v>
      </c>
      <c r="K75" s="26"/>
      <c r="L75" s="62"/>
      <c r="M75" s="62"/>
      <c r="N75" s="62"/>
      <c r="O75" s="62"/>
      <c r="P75" s="62"/>
      <c r="Q75" s="62"/>
      <c r="R75" s="62"/>
      <c r="S75" s="62"/>
      <c r="T75" s="62"/>
    </row>
    <row r="76" spans="1:20" s="27" customFormat="1" ht="15" customHeight="1" x14ac:dyDescent="0.2">
      <c r="A76" s="37" t="s">
        <v>70</v>
      </c>
      <c r="B76" s="38">
        <v>51</v>
      </c>
      <c r="C76" s="38">
        <v>56</v>
      </c>
      <c r="D76" s="25">
        <f t="shared" si="10"/>
        <v>109.80392156862744</v>
      </c>
      <c r="E76" s="38">
        <v>55</v>
      </c>
      <c r="F76" s="38">
        <v>72</v>
      </c>
      <c r="G76" s="25">
        <f t="shared" si="11"/>
        <v>130.90909090909091</v>
      </c>
      <c r="H76" s="38">
        <v>21</v>
      </c>
      <c r="I76" s="38">
        <v>9</v>
      </c>
      <c r="J76" s="26">
        <f t="shared" si="12"/>
        <v>42.857142857142854</v>
      </c>
      <c r="K76" s="26"/>
      <c r="L76" s="62"/>
      <c r="M76" s="62"/>
      <c r="N76" s="62"/>
      <c r="O76" s="62"/>
      <c r="P76" s="62"/>
      <c r="Q76" s="62"/>
      <c r="R76" s="62"/>
      <c r="S76" s="62"/>
      <c r="T76" s="62"/>
    </row>
    <row r="77" spans="1:20" s="27" customFormat="1" ht="15" customHeight="1" x14ac:dyDescent="0.2">
      <c r="A77" s="37" t="s">
        <v>71</v>
      </c>
      <c r="B77" s="38">
        <v>34</v>
      </c>
      <c r="C77" s="38">
        <v>53</v>
      </c>
      <c r="D77" s="25">
        <f t="shared" si="10"/>
        <v>155.88235294117646</v>
      </c>
      <c r="E77" s="38">
        <v>35</v>
      </c>
      <c r="F77" s="38">
        <v>52</v>
      </c>
      <c r="G77" s="25">
        <f t="shared" si="11"/>
        <v>148.57142857142858</v>
      </c>
      <c r="H77" s="38">
        <v>1</v>
      </c>
      <c r="I77" s="38">
        <v>3</v>
      </c>
      <c r="J77" s="26">
        <f t="shared" si="12"/>
        <v>300</v>
      </c>
      <c r="K77" s="26"/>
      <c r="L77" s="62"/>
      <c r="M77" s="62"/>
      <c r="N77" s="62"/>
      <c r="O77" s="62"/>
      <c r="P77" s="62"/>
      <c r="Q77" s="62"/>
      <c r="R77" s="62"/>
      <c r="S77" s="62"/>
      <c r="T77" s="62"/>
    </row>
    <row r="78" spans="1:20" s="27" customFormat="1" ht="15" customHeight="1" x14ac:dyDescent="0.2">
      <c r="A78" s="37" t="s">
        <v>72</v>
      </c>
      <c r="B78" s="38">
        <v>1727</v>
      </c>
      <c r="C78" s="38">
        <v>2514</v>
      </c>
      <c r="D78" s="25">
        <f t="shared" si="10"/>
        <v>145.57035321366533</v>
      </c>
      <c r="E78" s="38">
        <v>1558</v>
      </c>
      <c r="F78" s="38">
        <v>2481</v>
      </c>
      <c r="G78" s="25">
        <f t="shared" si="11"/>
        <v>159.24261874197688</v>
      </c>
      <c r="H78" s="38">
        <v>259</v>
      </c>
      <c r="I78" s="38">
        <v>123</v>
      </c>
      <c r="J78" s="26">
        <f t="shared" si="12"/>
        <v>47.490347490347489</v>
      </c>
      <c r="K78" s="26"/>
      <c r="L78" s="62"/>
      <c r="M78" s="62"/>
      <c r="N78" s="62"/>
      <c r="O78" s="62"/>
      <c r="P78" s="62"/>
      <c r="Q78" s="62"/>
      <c r="R78" s="62"/>
      <c r="S78" s="62"/>
      <c r="T78" s="62"/>
    </row>
    <row r="79" spans="1:20" ht="20.25" customHeight="1" x14ac:dyDescent="0.2">
      <c r="A79" s="33" t="s">
        <v>73</v>
      </c>
      <c r="B79" s="20">
        <v>6848</v>
      </c>
      <c r="C79" s="20">
        <v>10158</v>
      </c>
      <c r="D79" s="21">
        <f t="shared" si="10"/>
        <v>148.33528037383178</v>
      </c>
      <c r="E79" s="20">
        <v>8048</v>
      </c>
      <c r="F79" s="20">
        <v>11365</v>
      </c>
      <c r="G79" s="21">
        <f t="shared" si="11"/>
        <v>141.21520874751491</v>
      </c>
      <c r="H79" s="20">
        <v>1193</v>
      </c>
      <c r="I79" s="20">
        <v>1186</v>
      </c>
      <c r="J79" s="22">
        <f t="shared" ref="J79:J83" si="13">I79*100/H79</f>
        <v>99.413243922883481</v>
      </c>
      <c r="K79" s="22"/>
      <c r="L79" s="58"/>
      <c r="M79" s="58"/>
      <c r="N79" s="58"/>
      <c r="O79" s="58"/>
      <c r="P79" s="58"/>
      <c r="Q79" s="58"/>
      <c r="R79" s="58"/>
      <c r="S79" s="58"/>
      <c r="T79" s="58"/>
    </row>
    <row r="80" spans="1:20" ht="30" customHeight="1" x14ac:dyDescent="0.2">
      <c r="A80" s="34" t="s">
        <v>74</v>
      </c>
      <c r="B80" s="20">
        <v>29464</v>
      </c>
      <c r="C80" s="20">
        <v>43689</v>
      </c>
      <c r="D80" s="21">
        <f t="shared" si="10"/>
        <v>148.27925604127071</v>
      </c>
      <c r="E80" s="20">
        <v>27169</v>
      </c>
      <c r="F80" s="20">
        <v>37152</v>
      </c>
      <c r="G80" s="21">
        <f t="shared" si="11"/>
        <v>136.74408333026611</v>
      </c>
      <c r="H80" s="20">
        <v>15886</v>
      </c>
      <c r="I80" s="20">
        <v>20128</v>
      </c>
      <c r="J80" s="22">
        <f t="shared" si="13"/>
        <v>126.70275714465568</v>
      </c>
      <c r="K80" s="22"/>
      <c r="L80" s="58"/>
      <c r="M80" s="58"/>
      <c r="N80" s="58"/>
      <c r="O80" s="58"/>
      <c r="P80" s="58"/>
      <c r="Q80" s="58"/>
      <c r="R80" s="58"/>
      <c r="S80" s="58"/>
      <c r="T80" s="58"/>
    </row>
    <row r="81" spans="1:20" ht="18" customHeight="1" x14ac:dyDescent="0.2">
      <c r="A81" s="33" t="s">
        <v>75</v>
      </c>
      <c r="B81" s="20">
        <v>32457</v>
      </c>
      <c r="C81" s="20">
        <v>49064</v>
      </c>
      <c r="D81" s="21">
        <f t="shared" si="10"/>
        <v>151.16615830175309</v>
      </c>
      <c r="E81" s="20">
        <v>31221</v>
      </c>
      <c r="F81" s="20">
        <v>45373</v>
      </c>
      <c r="G81" s="21">
        <f t="shared" si="11"/>
        <v>145.32846481534864</v>
      </c>
      <c r="H81" s="20">
        <v>6339</v>
      </c>
      <c r="I81" s="20">
        <v>8794</v>
      </c>
      <c r="J81" s="22">
        <f t="shared" si="13"/>
        <v>138.72850607351316</v>
      </c>
      <c r="K81" s="22"/>
      <c r="L81" s="58"/>
      <c r="M81" s="58"/>
      <c r="N81" s="58"/>
      <c r="O81" s="58"/>
      <c r="P81" s="58"/>
      <c r="Q81" s="58"/>
      <c r="R81" s="58"/>
      <c r="S81" s="58"/>
      <c r="T81" s="58"/>
    </row>
    <row r="82" spans="1:20" ht="18" customHeight="1" x14ac:dyDescent="0.2">
      <c r="A82" s="34" t="s">
        <v>76</v>
      </c>
      <c r="B82" s="20">
        <v>6869</v>
      </c>
      <c r="C82" s="20">
        <v>10029</v>
      </c>
      <c r="D82" s="21">
        <f t="shared" si="10"/>
        <v>146.00378512156064</v>
      </c>
      <c r="E82" s="20">
        <v>6885</v>
      </c>
      <c r="F82" s="20">
        <v>9719</v>
      </c>
      <c r="G82" s="21">
        <f t="shared" si="11"/>
        <v>141.16194625998548</v>
      </c>
      <c r="H82" s="20">
        <v>1768</v>
      </c>
      <c r="I82" s="20">
        <v>2094</v>
      </c>
      <c r="J82" s="22">
        <f t="shared" si="13"/>
        <v>118.43891402714932</v>
      </c>
      <c r="K82" s="22"/>
      <c r="L82" s="58"/>
      <c r="M82" s="58"/>
      <c r="N82" s="58"/>
      <c r="O82" s="58"/>
      <c r="P82" s="58"/>
      <c r="Q82" s="58"/>
      <c r="R82" s="58"/>
      <c r="S82" s="58"/>
      <c r="T82" s="58"/>
    </row>
    <row r="83" spans="1:20" ht="18" customHeight="1" x14ac:dyDescent="0.2">
      <c r="A83" s="34" t="s">
        <v>77</v>
      </c>
      <c r="B83" s="20">
        <v>226</v>
      </c>
      <c r="C83" s="20">
        <v>330</v>
      </c>
      <c r="D83" s="21">
        <f t="shared" si="10"/>
        <v>146.01769911504425</v>
      </c>
      <c r="E83" s="20">
        <v>235</v>
      </c>
      <c r="F83" s="20">
        <v>331</v>
      </c>
      <c r="G83" s="21">
        <f t="shared" si="11"/>
        <v>140.85106382978722</v>
      </c>
      <c r="H83" s="20">
        <v>18</v>
      </c>
      <c r="I83" s="20">
        <v>26</v>
      </c>
      <c r="J83" s="22">
        <f t="shared" si="13"/>
        <v>144.44444444444446</v>
      </c>
      <c r="K83" s="22"/>
      <c r="L83" s="58"/>
      <c r="M83" s="58"/>
      <c r="N83" s="58"/>
      <c r="O83" s="58"/>
      <c r="P83" s="58"/>
      <c r="Q83" s="58"/>
      <c r="R83" s="58"/>
      <c r="S83" s="58"/>
      <c r="T83" s="58"/>
    </row>
    <row r="84" spans="1:20" ht="18" customHeight="1" x14ac:dyDescent="0.2">
      <c r="A84" s="33" t="s">
        <v>28</v>
      </c>
      <c r="B84" s="20">
        <v>782</v>
      </c>
      <c r="C84" s="20">
        <v>1144</v>
      </c>
      <c r="D84" s="21">
        <f>C84*100/B84</f>
        <v>146.29156010230179</v>
      </c>
      <c r="E84" s="20">
        <v>757</v>
      </c>
      <c r="F84" s="20">
        <v>1079</v>
      </c>
      <c r="G84" s="21">
        <f>F84*100/E84</f>
        <v>142.53632760898282</v>
      </c>
      <c r="H84" s="20">
        <v>244</v>
      </c>
      <c r="I84" s="20">
        <v>284</v>
      </c>
      <c r="J84" s="22">
        <f>I84*100/H84</f>
        <v>116.39344262295081</v>
      </c>
      <c r="K84" s="22"/>
      <c r="L84" s="58"/>
      <c r="M84" s="58"/>
      <c r="N84" s="58"/>
      <c r="O84" s="58"/>
      <c r="P84" s="58"/>
      <c r="Q84" s="58"/>
      <c r="R84" s="58"/>
      <c r="S84" s="58"/>
      <c r="T84" s="58"/>
    </row>
    <row r="85" spans="1:20" s="65" customFormat="1" ht="25.5" x14ac:dyDescent="0.2">
      <c r="A85" s="63" t="s">
        <v>78</v>
      </c>
      <c r="B85" s="20">
        <v>9</v>
      </c>
      <c r="C85" s="20">
        <v>19</v>
      </c>
      <c r="D85" s="21">
        <f>C85*100/B85</f>
        <v>211.11111111111111</v>
      </c>
      <c r="E85" s="20">
        <v>7</v>
      </c>
      <c r="F85" s="20">
        <v>18</v>
      </c>
      <c r="G85" s="21">
        <f>F85*100/E85</f>
        <v>257.14285714285717</v>
      </c>
      <c r="H85" s="20">
        <v>4</v>
      </c>
      <c r="I85" s="20">
        <v>3</v>
      </c>
      <c r="J85" s="22">
        <f>I85*100/H85</f>
        <v>75</v>
      </c>
      <c r="K85" s="22"/>
      <c r="L85" s="64"/>
      <c r="M85" s="64"/>
      <c r="N85" s="64"/>
      <c r="O85" s="64"/>
      <c r="P85" s="64"/>
      <c r="Q85" s="64"/>
      <c r="R85" s="64"/>
      <c r="S85" s="64"/>
      <c r="T85" s="64"/>
    </row>
    <row r="86" spans="1:20" ht="30" customHeight="1" x14ac:dyDescent="0.2">
      <c r="A86" s="63" t="s">
        <v>79</v>
      </c>
      <c r="B86" s="20">
        <v>135</v>
      </c>
      <c r="C86" s="20">
        <v>193</v>
      </c>
      <c r="D86" s="21">
        <f>C86*100/B86</f>
        <v>142.96296296296296</v>
      </c>
      <c r="E86" s="20">
        <v>151</v>
      </c>
      <c r="F86" s="20">
        <v>194</v>
      </c>
      <c r="G86" s="21">
        <f>F86*100/E86</f>
        <v>128.47682119205297</v>
      </c>
      <c r="H86" s="20">
        <v>39</v>
      </c>
      <c r="I86" s="20">
        <v>54</v>
      </c>
      <c r="J86" s="22">
        <f>I86*100/H86</f>
        <v>138.46153846153845</v>
      </c>
      <c r="K86" s="22"/>
      <c r="L86" s="58"/>
      <c r="M86" s="58"/>
      <c r="N86" s="58"/>
      <c r="O86" s="58"/>
      <c r="P86" s="58"/>
      <c r="Q86" s="58"/>
      <c r="R86" s="58"/>
      <c r="S86" s="58"/>
      <c r="T86" s="58"/>
    </row>
    <row r="87" spans="1:20" ht="27" customHeight="1" x14ac:dyDescent="0.2">
      <c r="A87" s="19" t="s">
        <v>30</v>
      </c>
      <c r="B87" s="20">
        <v>2765</v>
      </c>
      <c r="C87" s="20">
        <v>4462</v>
      </c>
      <c r="D87" s="21">
        <f>C87*100/B87</f>
        <v>161.374321880651</v>
      </c>
      <c r="E87" s="20">
        <v>2633</v>
      </c>
      <c r="F87" s="20">
        <v>4213</v>
      </c>
      <c r="G87" s="21">
        <f>F87*100/E87</f>
        <v>160.00759589821496</v>
      </c>
      <c r="H87" s="20">
        <v>576</v>
      </c>
      <c r="I87" s="20">
        <v>693</v>
      </c>
      <c r="J87" s="22">
        <f>I87*100/H87</f>
        <v>120.3125</v>
      </c>
      <c r="K87" s="22"/>
      <c r="L87" s="58"/>
      <c r="M87" s="58"/>
      <c r="N87" s="58"/>
      <c r="O87" s="58"/>
      <c r="P87" s="58"/>
      <c r="Q87" s="58"/>
      <c r="R87" s="58"/>
      <c r="S87" s="58"/>
      <c r="T87" s="58"/>
    </row>
    <row r="88" spans="1:20" ht="0.75" customHeight="1" x14ac:dyDescent="0.2">
      <c r="B88" s="66">
        <v>1051</v>
      </c>
      <c r="C88" s="66">
        <v>1260</v>
      </c>
      <c r="E88" s="66">
        <v>993</v>
      </c>
      <c r="F88" s="66">
        <v>1226</v>
      </c>
      <c r="I88" s="66">
        <v>279</v>
      </c>
      <c r="L88" s="58"/>
      <c r="M88" s="58"/>
      <c r="N88" s="58"/>
      <c r="O88" s="58"/>
      <c r="P88" s="58"/>
      <c r="Q88" s="58"/>
      <c r="R88" s="58"/>
      <c r="S88" s="58"/>
      <c r="T88" s="58"/>
    </row>
    <row r="89" spans="1:20" ht="12.75" customHeight="1" x14ac:dyDescent="0.2">
      <c r="A89" s="144" t="s">
        <v>80</v>
      </c>
      <c r="B89" s="144"/>
      <c r="C89" s="144"/>
      <c r="D89" s="144"/>
      <c r="E89" s="144"/>
      <c r="F89" s="144"/>
      <c r="G89" s="144"/>
      <c r="H89" s="144"/>
      <c r="I89" s="144"/>
      <c r="J89" s="144"/>
      <c r="K89" s="49"/>
    </row>
    <row r="90" spans="1:20" s="11" customFormat="1" ht="31.5" customHeight="1" thickBot="1" x14ac:dyDescent="0.25">
      <c r="A90" s="41" t="s">
        <v>81</v>
      </c>
      <c r="B90" s="16">
        <f>SUM(B91:B101)</f>
        <v>8170</v>
      </c>
      <c r="C90" s="16">
        <f>SUM(C91:C101)</f>
        <v>12237</v>
      </c>
      <c r="D90" s="18">
        <f>C90*100/B90</f>
        <v>149.77968176254589</v>
      </c>
      <c r="E90" s="16">
        <f>SUM(E91:E101)</f>
        <v>7880</v>
      </c>
      <c r="F90" s="16">
        <f>SUM(F91:F101)</f>
        <v>10899</v>
      </c>
      <c r="G90" s="18">
        <f>F90*100/E90</f>
        <v>138.31218274111674</v>
      </c>
      <c r="H90" s="16">
        <f>SUM(H91:H101)</f>
        <v>3735</v>
      </c>
      <c r="I90" s="16">
        <f>SUM(I91:I101)</f>
        <v>4783</v>
      </c>
      <c r="J90" s="18">
        <f>I90*100/H90</f>
        <v>128.05890227576975</v>
      </c>
      <c r="K90" s="129"/>
    </row>
    <row r="91" spans="1:20" s="69" customFormat="1" ht="24.75" customHeight="1" thickTop="1" x14ac:dyDescent="0.2">
      <c r="A91" s="55" t="s">
        <v>82</v>
      </c>
      <c r="B91" s="68">
        <v>1018</v>
      </c>
      <c r="C91" s="68">
        <v>1558</v>
      </c>
      <c r="D91" s="21">
        <f t="shared" ref="D91:D101" si="14">C91*100/B91</f>
        <v>153.04518664047151</v>
      </c>
      <c r="E91" s="68">
        <v>1114</v>
      </c>
      <c r="F91" s="68">
        <v>1513</v>
      </c>
      <c r="G91" s="21">
        <f t="shared" ref="G91:G101" si="15">F91*100/E91</f>
        <v>135.81687612208259</v>
      </c>
      <c r="H91" s="68">
        <v>1369</v>
      </c>
      <c r="I91" s="68">
        <v>1510</v>
      </c>
      <c r="J91" s="22">
        <f t="shared" ref="J91:J109" si="16">I91*100/H91</f>
        <v>110.29948867786706</v>
      </c>
      <c r="K91" s="22"/>
    </row>
    <row r="92" spans="1:20" ht="12.95" customHeight="1" x14ac:dyDescent="0.2">
      <c r="A92" s="33" t="s">
        <v>83</v>
      </c>
      <c r="B92" s="42">
        <v>48</v>
      </c>
      <c r="C92" s="42">
        <v>64</v>
      </c>
      <c r="D92" s="21">
        <f t="shared" si="14"/>
        <v>133.33333333333334</v>
      </c>
      <c r="E92" s="42">
        <v>42</v>
      </c>
      <c r="F92" s="42">
        <v>62</v>
      </c>
      <c r="G92" s="21">
        <f t="shared" si="15"/>
        <v>147.61904761904762</v>
      </c>
      <c r="H92" s="42">
        <v>17</v>
      </c>
      <c r="I92" s="42">
        <v>13</v>
      </c>
      <c r="J92" s="22">
        <f t="shared" si="16"/>
        <v>76.470588235294116</v>
      </c>
      <c r="K92" s="22"/>
    </row>
    <row r="93" spans="1:20" ht="25.5" x14ac:dyDescent="0.2">
      <c r="A93" s="34" t="s">
        <v>84</v>
      </c>
      <c r="B93" s="42">
        <v>4595</v>
      </c>
      <c r="C93" s="42">
        <v>6866</v>
      </c>
      <c r="D93" s="21">
        <f t="shared" si="14"/>
        <v>149.42328618063112</v>
      </c>
      <c r="E93" s="42">
        <v>4375</v>
      </c>
      <c r="F93" s="42">
        <v>5832</v>
      </c>
      <c r="G93" s="21">
        <f t="shared" si="15"/>
        <v>133.30285714285714</v>
      </c>
      <c r="H93" s="42">
        <v>1896</v>
      </c>
      <c r="I93" s="42">
        <v>2710</v>
      </c>
      <c r="J93" s="22">
        <f t="shared" si="16"/>
        <v>142.93248945147678</v>
      </c>
      <c r="K93" s="22"/>
    </row>
    <row r="94" spans="1:20" ht="12.95" customHeight="1" x14ac:dyDescent="0.2">
      <c r="A94" s="33" t="s">
        <v>85</v>
      </c>
      <c r="B94" s="42">
        <v>1608</v>
      </c>
      <c r="C94" s="42">
        <v>2382</v>
      </c>
      <c r="D94" s="21">
        <f t="shared" si="14"/>
        <v>148.13432835820896</v>
      </c>
      <c r="E94" s="42">
        <v>1519</v>
      </c>
      <c r="F94" s="42">
        <v>2232</v>
      </c>
      <c r="G94" s="21">
        <f t="shared" si="15"/>
        <v>146.9387755102041</v>
      </c>
      <c r="H94" s="42">
        <v>258</v>
      </c>
      <c r="I94" s="42">
        <v>319</v>
      </c>
      <c r="J94" s="22">
        <f t="shared" si="16"/>
        <v>123.64341085271317</v>
      </c>
      <c r="K94" s="22"/>
    </row>
    <row r="95" spans="1:20" ht="12.95" customHeight="1" x14ac:dyDescent="0.2">
      <c r="A95" s="34" t="s">
        <v>86</v>
      </c>
      <c r="B95" s="42">
        <v>352</v>
      </c>
      <c r="C95" s="42">
        <v>561</v>
      </c>
      <c r="D95" s="21">
        <f t="shared" si="14"/>
        <v>159.375</v>
      </c>
      <c r="E95" s="42">
        <v>313</v>
      </c>
      <c r="F95" s="42">
        <v>472</v>
      </c>
      <c r="G95" s="21">
        <f t="shared" si="15"/>
        <v>150.79872204472844</v>
      </c>
      <c r="H95" s="42">
        <v>67</v>
      </c>
      <c r="I95" s="42">
        <v>117</v>
      </c>
      <c r="J95" s="22">
        <f t="shared" si="16"/>
        <v>174.62686567164178</v>
      </c>
      <c r="K95" s="22"/>
    </row>
    <row r="96" spans="1:20" ht="12.95" customHeight="1" x14ac:dyDescent="0.2">
      <c r="A96" s="34" t="s">
        <v>87</v>
      </c>
      <c r="B96" s="42">
        <v>26</v>
      </c>
      <c r="C96" s="42">
        <v>53</v>
      </c>
      <c r="D96" s="21">
        <f>C96*100/B96</f>
        <v>203.84615384615384</v>
      </c>
      <c r="E96" s="42">
        <v>25</v>
      </c>
      <c r="F96" s="42">
        <v>54</v>
      </c>
      <c r="G96" s="21">
        <f t="shared" si="15"/>
        <v>216</v>
      </c>
      <c r="H96" s="42">
        <v>4</v>
      </c>
      <c r="I96" s="42">
        <v>2</v>
      </c>
      <c r="J96" s="22">
        <f t="shared" si="16"/>
        <v>50</v>
      </c>
      <c r="K96" s="22"/>
    </row>
    <row r="97" spans="1:11" ht="12.95" customHeight="1" x14ac:dyDescent="0.2">
      <c r="A97" s="70" t="s">
        <v>88</v>
      </c>
      <c r="B97" s="68">
        <v>2</v>
      </c>
      <c r="C97" s="68">
        <v>4</v>
      </c>
      <c r="D97" s="21">
        <f>C97*100/B97</f>
        <v>200</v>
      </c>
      <c r="E97" s="68">
        <v>2</v>
      </c>
      <c r="F97" s="68">
        <v>3</v>
      </c>
      <c r="G97" s="21">
        <f t="shared" si="15"/>
        <v>150</v>
      </c>
      <c r="H97" s="54" t="s">
        <v>17</v>
      </c>
      <c r="I97" s="54">
        <v>1</v>
      </c>
      <c r="J97" s="21" t="s">
        <v>18</v>
      </c>
      <c r="K97" s="21"/>
    </row>
    <row r="98" spans="1:11" ht="12.95" customHeight="1" x14ac:dyDescent="0.2">
      <c r="A98" s="33" t="s">
        <v>35</v>
      </c>
      <c r="B98" s="42">
        <v>418</v>
      </c>
      <c r="C98" s="42">
        <v>611</v>
      </c>
      <c r="D98" s="21">
        <f t="shared" si="14"/>
        <v>146.17224880382776</v>
      </c>
      <c r="E98" s="42">
        <v>397</v>
      </c>
      <c r="F98" s="42">
        <v>595</v>
      </c>
      <c r="G98" s="21">
        <f t="shared" si="15"/>
        <v>149.87405541561714</v>
      </c>
      <c r="H98" s="42">
        <v>107</v>
      </c>
      <c r="I98" s="42">
        <v>102</v>
      </c>
      <c r="J98" s="22">
        <f t="shared" si="16"/>
        <v>95.327102803738313</v>
      </c>
      <c r="K98" s="22"/>
    </row>
    <row r="99" spans="1:11" ht="24" customHeight="1" x14ac:dyDescent="0.2">
      <c r="A99" s="47" t="s">
        <v>89</v>
      </c>
      <c r="B99" s="20" t="s">
        <v>17</v>
      </c>
      <c r="C99" s="20" t="s">
        <v>17</v>
      </c>
      <c r="D99" s="21" t="s">
        <v>18</v>
      </c>
      <c r="E99" s="20" t="s">
        <v>17</v>
      </c>
      <c r="F99" s="20" t="s">
        <v>17</v>
      </c>
      <c r="G99" s="21" t="s">
        <v>18</v>
      </c>
      <c r="H99" s="20" t="s">
        <v>17</v>
      </c>
      <c r="I99" s="20" t="s">
        <v>17</v>
      </c>
      <c r="J99" s="21" t="s">
        <v>18</v>
      </c>
      <c r="K99" s="21"/>
    </row>
    <row r="100" spans="1:11" ht="24" customHeight="1" x14ac:dyDescent="0.2">
      <c r="A100" s="47" t="s">
        <v>79</v>
      </c>
      <c r="B100" s="42">
        <v>24</v>
      </c>
      <c r="C100" s="42">
        <v>30</v>
      </c>
      <c r="D100" s="22">
        <f t="shared" si="14"/>
        <v>125</v>
      </c>
      <c r="E100" s="42">
        <v>18</v>
      </c>
      <c r="F100" s="42">
        <v>27</v>
      </c>
      <c r="G100" s="21">
        <f t="shared" si="15"/>
        <v>150</v>
      </c>
      <c r="H100" s="42">
        <v>8</v>
      </c>
      <c r="I100" s="42">
        <v>5</v>
      </c>
      <c r="J100" s="22">
        <f t="shared" si="16"/>
        <v>62.5</v>
      </c>
      <c r="K100" s="22"/>
    </row>
    <row r="101" spans="1:11" ht="24" customHeight="1" x14ac:dyDescent="0.2">
      <c r="A101" s="19" t="s">
        <v>30</v>
      </c>
      <c r="B101" s="42">
        <v>79</v>
      </c>
      <c r="C101" s="42">
        <v>108</v>
      </c>
      <c r="D101" s="22">
        <f t="shared" si="14"/>
        <v>136.70886075949366</v>
      </c>
      <c r="E101" s="42">
        <v>75</v>
      </c>
      <c r="F101" s="42">
        <v>109</v>
      </c>
      <c r="G101" s="21">
        <f t="shared" si="15"/>
        <v>145.33333333333334</v>
      </c>
      <c r="H101" s="42">
        <v>9</v>
      </c>
      <c r="I101" s="42">
        <v>4</v>
      </c>
      <c r="J101" s="22">
        <f t="shared" si="16"/>
        <v>44.444444444444443</v>
      </c>
      <c r="K101" s="22"/>
    </row>
    <row r="102" spans="1:11" s="11" customFormat="1" ht="35.25" customHeight="1" thickBot="1" x14ac:dyDescent="0.25">
      <c r="A102" s="71" t="s">
        <v>90</v>
      </c>
      <c r="B102" s="16">
        <f>SUM(B103:B111)</f>
        <v>85208</v>
      </c>
      <c r="C102" s="16">
        <f>SUM(C103:C111)</f>
        <v>124911</v>
      </c>
      <c r="D102" s="18">
        <f>C102*100/B102</f>
        <v>146.59539010421557</v>
      </c>
      <c r="E102" s="16">
        <f>SUM(E103:E111)</f>
        <v>74133</v>
      </c>
      <c r="F102" s="16">
        <f>SUM(F103:F111)</f>
        <v>105634</v>
      </c>
      <c r="G102" s="45">
        <f>F102*100/E102</f>
        <v>142.49254717871932</v>
      </c>
      <c r="H102" s="16">
        <f>SUM(H103:H111)</f>
        <v>76112</v>
      </c>
      <c r="I102" s="16">
        <f>SUM(I103:I111)</f>
        <v>84314</v>
      </c>
      <c r="J102" s="18">
        <f t="shared" si="16"/>
        <v>110.77622451124658</v>
      </c>
      <c r="K102" s="129"/>
    </row>
    <row r="103" spans="1:11" ht="12.95" customHeight="1" thickTop="1" x14ac:dyDescent="0.2">
      <c r="A103" s="34" t="s">
        <v>91</v>
      </c>
      <c r="B103" s="42">
        <v>80525</v>
      </c>
      <c r="C103" s="42">
        <v>118186</v>
      </c>
      <c r="D103" s="21">
        <f>C103*100/B103</f>
        <v>146.7693262961813</v>
      </c>
      <c r="E103" s="42">
        <v>69658</v>
      </c>
      <c r="F103" s="42">
        <v>99284</v>
      </c>
      <c r="G103" s="21">
        <f>F103*100/E103</f>
        <v>142.5306497459014</v>
      </c>
      <c r="H103" s="42">
        <v>74273</v>
      </c>
      <c r="I103" s="42">
        <v>82308</v>
      </c>
      <c r="J103" s="22">
        <f t="shared" si="16"/>
        <v>110.8181977299961</v>
      </c>
      <c r="K103" s="22"/>
    </row>
    <row r="104" spans="1:11" ht="12.95" customHeight="1" x14ac:dyDescent="0.2">
      <c r="A104" s="34" t="s">
        <v>92</v>
      </c>
      <c r="B104" s="42">
        <v>3271</v>
      </c>
      <c r="C104" s="42">
        <v>4603</v>
      </c>
      <c r="D104" s="21">
        <f>C104*100/B104</f>
        <v>140.72149189850199</v>
      </c>
      <c r="E104" s="42">
        <v>3105</v>
      </c>
      <c r="F104" s="42">
        <v>4500</v>
      </c>
      <c r="G104" s="21">
        <f>F104*100/E104</f>
        <v>144.92753623188406</v>
      </c>
      <c r="H104" s="42">
        <v>1319</v>
      </c>
      <c r="I104" s="42">
        <v>1256</v>
      </c>
      <c r="J104" s="22">
        <f t="shared" si="16"/>
        <v>95.223654283548143</v>
      </c>
      <c r="K104" s="22"/>
    </row>
    <row r="105" spans="1:11" ht="24" customHeight="1" x14ac:dyDescent="0.2">
      <c r="A105" s="33" t="s">
        <v>93</v>
      </c>
      <c r="B105" s="20">
        <v>5</v>
      </c>
      <c r="C105" s="20">
        <v>6</v>
      </c>
      <c r="D105" s="21">
        <f>C105*100/B105</f>
        <v>120</v>
      </c>
      <c r="E105" s="20">
        <v>2</v>
      </c>
      <c r="F105" s="20">
        <v>5</v>
      </c>
      <c r="G105" s="21">
        <f>F105*100/E105</f>
        <v>250</v>
      </c>
      <c r="H105" s="20">
        <v>3</v>
      </c>
      <c r="I105" s="20">
        <v>1</v>
      </c>
      <c r="J105" s="22">
        <f t="shared" si="16"/>
        <v>33.333333333333336</v>
      </c>
      <c r="K105" s="22"/>
    </row>
    <row r="106" spans="1:11" ht="12.95" customHeight="1" x14ac:dyDescent="0.2">
      <c r="A106" s="72" t="s">
        <v>94</v>
      </c>
      <c r="B106" s="42">
        <v>1176</v>
      </c>
      <c r="C106" s="42">
        <v>1753</v>
      </c>
      <c r="D106" s="21">
        <f t="shared" ref="D106:D111" si="17">C106*100/B106</f>
        <v>149.06462585034015</v>
      </c>
      <c r="E106" s="42">
        <v>1145</v>
      </c>
      <c r="F106" s="42">
        <v>1496</v>
      </c>
      <c r="G106" s="21">
        <f t="shared" ref="G106:G111" si="18">F106*100/E106</f>
        <v>130.65502183406113</v>
      </c>
      <c r="H106" s="42">
        <v>479</v>
      </c>
      <c r="I106" s="42">
        <v>705</v>
      </c>
      <c r="J106" s="22">
        <f t="shared" si="16"/>
        <v>147.18162839248436</v>
      </c>
      <c r="K106" s="22"/>
    </row>
    <row r="107" spans="1:11" ht="12.95" customHeight="1" x14ac:dyDescent="0.2">
      <c r="A107" s="33" t="s">
        <v>95</v>
      </c>
      <c r="B107" s="42">
        <v>178</v>
      </c>
      <c r="C107" s="42">
        <v>280</v>
      </c>
      <c r="D107" s="21">
        <f t="shared" si="17"/>
        <v>157.30337078651687</v>
      </c>
      <c r="E107" s="42">
        <v>169</v>
      </c>
      <c r="F107" s="42">
        <v>268</v>
      </c>
      <c r="G107" s="21">
        <f t="shared" si="18"/>
        <v>158.57988165680473</v>
      </c>
      <c r="H107" s="42">
        <v>25</v>
      </c>
      <c r="I107" s="42">
        <v>28</v>
      </c>
      <c r="J107" s="22">
        <f t="shared" si="16"/>
        <v>112</v>
      </c>
      <c r="K107" s="22"/>
    </row>
    <row r="108" spans="1:11" ht="12.95" customHeight="1" x14ac:dyDescent="0.2">
      <c r="A108" s="73" t="s">
        <v>42</v>
      </c>
      <c r="B108" s="42">
        <v>34</v>
      </c>
      <c r="C108" s="42">
        <v>57</v>
      </c>
      <c r="D108" s="21">
        <f t="shared" si="17"/>
        <v>167.64705882352942</v>
      </c>
      <c r="E108" s="42">
        <v>38</v>
      </c>
      <c r="F108" s="42">
        <v>55</v>
      </c>
      <c r="G108" s="21">
        <f t="shared" si="18"/>
        <v>144.73684210526315</v>
      </c>
      <c r="H108" s="42">
        <v>7</v>
      </c>
      <c r="I108" s="42">
        <v>13</v>
      </c>
      <c r="J108" s="22">
        <f t="shared" si="16"/>
        <v>185.71428571428572</v>
      </c>
      <c r="K108" s="22"/>
    </row>
    <row r="109" spans="1:11" ht="24" customHeight="1" x14ac:dyDescent="0.2">
      <c r="A109" s="74" t="s">
        <v>89</v>
      </c>
      <c r="B109" s="42">
        <v>3</v>
      </c>
      <c r="C109" s="42">
        <v>6</v>
      </c>
      <c r="D109" s="21">
        <f t="shared" si="17"/>
        <v>200</v>
      </c>
      <c r="E109" s="42">
        <v>2</v>
      </c>
      <c r="F109" s="42">
        <v>4</v>
      </c>
      <c r="G109" s="21">
        <f t="shared" si="18"/>
        <v>200</v>
      </c>
      <c r="H109" s="42">
        <v>1</v>
      </c>
      <c r="I109" s="42">
        <v>2</v>
      </c>
      <c r="J109" s="22">
        <f t="shared" si="16"/>
        <v>200</v>
      </c>
      <c r="K109" s="22"/>
    </row>
    <row r="110" spans="1:11" ht="24" customHeight="1" x14ac:dyDescent="0.2">
      <c r="A110" s="74" t="s">
        <v>79</v>
      </c>
      <c r="B110" s="42">
        <v>1</v>
      </c>
      <c r="C110" s="42">
        <v>2</v>
      </c>
      <c r="D110" s="21">
        <f t="shared" si="17"/>
        <v>200</v>
      </c>
      <c r="E110" s="42">
        <v>3</v>
      </c>
      <c r="F110" s="42">
        <v>4</v>
      </c>
      <c r="G110" s="21">
        <f t="shared" si="18"/>
        <v>133.33333333333334</v>
      </c>
      <c r="H110" s="20" t="s">
        <v>17</v>
      </c>
      <c r="I110" s="20" t="s">
        <v>17</v>
      </c>
      <c r="J110" s="22" t="s">
        <v>18</v>
      </c>
      <c r="K110" s="22"/>
    </row>
    <row r="111" spans="1:11" ht="24" customHeight="1" x14ac:dyDescent="0.2">
      <c r="A111" s="19" t="s">
        <v>30</v>
      </c>
      <c r="B111" s="42">
        <v>15</v>
      </c>
      <c r="C111" s="42">
        <v>18</v>
      </c>
      <c r="D111" s="21">
        <f t="shared" si="17"/>
        <v>120</v>
      </c>
      <c r="E111" s="42">
        <v>11</v>
      </c>
      <c r="F111" s="42">
        <v>18</v>
      </c>
      <c r="G111" s="21">
        <f t="shared" si="18"/>
        <v>163.63636363636363</v>
      </c>
      <c r="H111" s="42">
        <v>5</v>
      </c>
      <c r="I111" s="42">
        <v>1</v>
      </c>
      <c r="J111" s="22">
        <f>I111*100/H111</f>
        <v>20</v>
      </c>
      <c r="K111" s="22"/>
    </row>
    <row r="112" spans="1:11" ht="21" customHeight="1" x14ac:dyDescent="0.2">
      <c r="A112" s="145" t="s">
        <v>63</v>
      </c>
      <c r="B112" s="145"/>
      <c r="C112" s="145"/>
      <c r="D112" s="145"/>
      <c r="E112" s="145"/>
      <c r="F112" s="145"/>
      <c r="G112" s="145"/>
      <c r="H112" s="145"/>
      <c r="I112" s="145"/>
      <c r="J112" s="145"/>
      <c r="K112" s="56"/>
    </row>
    <row r="113" spans="1:12" s="11" customFormat="1" ht="35.25" customHeight="1" thickBot="1" x14ac:dyDescent="0.25">
      <c r="A113" s="41" t="s">
        <v>96</v>
      </c>
      <c r="B113" s="16">
        <f>SUM(B114:B125)</f>
        <v>30209</v>
      </c>
      <c r="C113" s="16">
        <f>SUM(C114:C125)</f>
        <v>46117</v>
      </c>
      <c r="D113" s="18">
        <f>C113*100/B113</f>
        <v>152.65980336985666</v>
      </c>
      <c r="E113" s="16">
        <f>SUM(E114:E125)</f>
        <v>30788</v>
      </c>
      <c r="F113" s="16">
        <f>SUM(F114:F125)</f>
        <v>44414</v>
      </c>
      <c r="G113" s="18">
        <f t="shared" ref="G113:G125" si="19">F113*100/E113</f>
        <v>144.25750292321683</v>
      </c>
      <c r="H113" s="16">
        <f>SUM(H114:H125)</f>
        <v>17533</v>
      </c>
      <c r="I113" s="16">
        <f>SUM(I114:I125)</f>
        <v>19815</v>
      </c>
      <c r="J113" s="18">
        <f t="shared" ref="J113:J125" si="20">I113*100/H113</f>
        <v>113.01545656761536</v>
      </c>
      <c r="K113" s="129"/>
    </row>
    <row r="114" spans="1:12" ht="26.25" customHeight="1" thickTop="1" x14ac:dyDescent="0.2">
      <c r="A114" s="57" t="s">
        <v>97</v>
      </c>
      <c r="B114" s="42">
        <v>7701</v>
      </c>
      <c r="C114" s="42">
        <v>12732</v>
      </c>
      <c r="D114" s="21">
        <f>C114*100/B114</f>
        <v>165.32917802882741</v>
      </c>
      <c r="E114" s="42">
        <v>6358</v>
      </c>
      <c r="F114" s="42">
        <v>9799</v>
      </c>
      <c r="G114" s="21">
        <f t="shared" si="19"/>
        <v>154.12079270210759</v>
      </c>
      <c r="H114" s="20">
        <v>11652</v>
      </c>
      <c r="I114" s="20">
        <v>13242</v>
      </c>
      <c r="J114" s="22">
        <f t="shared" si="20"/>
        <v>113.64572605561277</v>
      </c>
      <c r="K114" s="22"/>
    </row>
    <row r="115" spans="1:12" ht="20.25" customHeight="1" x14ac:dyDescent="0.2">
      <c r="A115" s="33" t="s">
        <v>98</v>
      </c>
      <c r="B115" s="42">
        <v>9</v>
      </c>
      <c r="C115" s="42">
        <v>11</v>
      </c>
      <c r="D115" s="21">
        <f>C115*100/B115</f>
        <v>122.22222222222223</v>
      </c>
      <c r="E115" s="42">
        <v>11</v>
      </c>
      <c r="F115" s="42">
        <v>13</v>
      </c>
      <c r="G115" s="21">
        <f t="shared" si="19"/>
        <v>118.18181818181819</v>
      </c>
      <c r="H115" s="42">
        <v>2</v>
      </c>
      <c r="I115" s="42">
        <v>2</v>
      </c>
      <c r="J115" s="22">
        <f t="shared" si="20"/>
        <v>100</v>
      </c>
      <c r="K115" s="22"/>
    </row>
    <row r="116" spans="1:12" ht="20.25" customHeight="1" x14ac:dyDescent="0.2">
      <c r="A116" s="33" t="s">
        <v>99</v>
      </c>
      <c r="B116" s="42">
        <v>10041</v>
      </c>
      <c r="C116" s="42">
        <v>14548</v>
      </c>
      <c r="D116" s="21">
        <f>C116*100/B116</f>
        <v>144.88596753311424</v>
      </c>
      <c r="E116" s="42">
        <v>12166</v>
      </c>
      <c r="F116" s="42">
        <v>16725</v>
      </c>
      <c r="G116" s="21">
        <f t="shared" si="19"/>
        <v>137.47328620746342</v>
      </c>
      <c r="H116" s="42">
        <v>1817</v>
      </c>
      <c r="I116" s="42">
        <v>1765</v>
      </c>
      <c r="J116" s="22">
        <f t="shared" si="20"/>
        <v>97.138139790864059</v>
      </c>
      <c r="K116" s="22"/>
    </row>
    <row r="117" spans="1:12" ht="20.25" customHeight="1" x14ac:dyDescent="0.2">
      <c r="A117" s="33" t="s">
        <v>100</v>
      </c>
      <c r="B117" s="20" t="s">
        <v>17</v>
      </c>
      <c r="C117" s="20" t="s">
        <v>17</v>
      </c>
      <c r="D117" s="21" t="s">
        <v>18</v>
      </c>
      <c r="E117" s="20" t="s">
        <v>17</v>
      </c>
      <c r="F117" s="20">
        <v>1</v>
      </c>
      <c r="G117" s="22" t="s">
        <v>18</v>
      </c>
      <c r="H117" s="42">
        <v>6</v>
      </c>
      <c r="I117" s="42">
        <v>5</v>
      </c>
      <c r="J117" s="22">
        <f t="shared" si="20"/>
        <v>83.333333333333329</v>
      </c>
      <c r="K117" s="22"/>
    </row>
    <row r="118" spans="1:12" ht="20.25" customHeight="1" x14ac:dyDescent="0.2">
      <c r="A118" s="34" t="s">
        <v>101</v>
      </c>
      <c r="B118" s="42">
        <v>2219</v>
      </c>
      <c r="C118" s="42">
        <v>3304</v>
      </c>
      <c r="D118" s="21">
        <f t="shared" ref="D118:D125" si="21">C118*100/B118</f>
        <v>148.89589905362777</v>
      </c>
      <c r="E118" s="42">
        <v>2151</v>
      </c>
      <c r="F118" s="42">
        <v>3238</v>
      </c>
      <c r="G118" s="21">
        <f t="shared" si="19"/>
        <v>150.53463505346352</v>
      </c>
      <c r="H118" s="42">
        <v>489</v>
      </c>
      <c r="I118" s="42">
        <v>487</v>
      </c>
      <c r="J118" s="22">
        <f t="shared" si="20"/>
        <v>99.591002044989779</v>
      </c>
      <c r="K118" s="22"/>
    </row>
    <row r="119" spans="1:12" ht="20.25" customHeight="1" x14ac:dyDescent="0.2">
      <c r="A119" s="34" t="s">
        <v>102</v>
      </c>
      <c r="B119" s="42">
        <v>53</v>
      </c>
      <c r="C119" s="42">
        <v>88</v>
      </c>
      <c r="D119" s="21">
        <f t="shared" si="21"/>
        <v>166.03773584905662</v>
      </c>
      <c r="E119" s="42">
        <v>50</v>
      </c>
      <c r="F119" s="42">
        <v>78</v>
      </c>
      <c r="G119" s="21">
        <f t="shared" si="19"/>
        <v>156</v>
      </c>
      <c r="H119" s="42">
        <v>9</v>
      </c>
      <c r="I119" s="42">
        <v>16</v>
      </c>
      <c r="J119" s="22">
        <f t="shared" si="20"/>
        <v>177.77777777777777</v>
      </c>
      <c r="K119" s="22"/>
    </row>
    <row r="120" spans="1:12" s="69" customFormat="1" ht="27.75" customHeight="1" x14ac:dyDescent="0.2">
      <c r="A120" s="55" t="s">
        <v>103</v>
      </c>
      <c r="B120" s="42">
        <v>5121</v>
      </c>
      <c r="C120" s="42">
        <v>7796</v>
      </c>
      <c r="D120" s="21">
        <f t="shared" si="21"/>
        <v>152.23589142745558</v>
      </c>
      <c r="E120" s="42">
        <v>5056</v>
      </c>
      <c r="F120" s="42">
        <v>7245</v>
      </c>
      <c r="G120" s="21">
        <f t="shared" si="19"/>
        <v>143.29509493670886</v>
      </c>
      <c r="H120" s="20">
        <v>2668</v>
      </c>
      <c r="I120" s="20">
        <v>3154</v>
      </c>
      <c r="J120" s="22">
        <f t="shared" si="20"/>
        <v>118.21589205397301</v>
      </c>
      <c r="K120" s="22"/>
    </row>
    <row r="121" spans="1:12" s="69" customFormat="1" ht="20.25" customHeight="1" x14ac:dyDescent="0.2">
      <c r="A121" s="57" t="s">
        <v>104</v>
      </c>
      <c r="B121" s="42">
        <v>4837</v>
      </c>
      <c r="C121" s="42">
        <v>7296</v>
      </c>
      <c r="D121" s="21">
        <f t="shared" si="21"/>
        <v>150.83729584453172</v>
      </c>
      <c r="E121" s="42">
        <v>4762</v>
      </c>
      <c r="F121" s="42">
        <v>6967</v>
      </c>
      <c r="G121" s="21">
        <f t="shared" si="19"/>
        <v>146.30407391852162</v>
      </c>
      <c r="H121" s="42">
        <v>838</v>
      </c>
      <c r="I121" s="42">
        <v>1092</v>
      </c>
      <c r="J121" s="22">
        <f t="shared" si="20"/>
        <v>130.31026252983293</v>
      </c>
      <c r="K121" s="22"/>
      <c r="L121" s="22"/>
    </row>
    <row r="122" spans="1:12" ht="17.25" customHeight="1" x14ac:dyDescent="0.2">
      <c r="A122" s="33" t="s">
        <v>48</v>
      </c>
      <c r="B122" s="42">
        <v>48</v>
      </c>
      <c r="C122" s="42">
        <v>81</v>
      </c>
      <c r="D122" s="21">
        <f t="shared" si="21"/>
        <v>168.75</v>
      </c>
      <c r="E122" s="42">
        <v>50</v>
      </c>
      <c r="F122" s="42">
        <v>71</v>
      </c>
      <c r="G122" s="21">
        <f t="shared" si="19"/>
        <v>142</v>
      </c>
      <c r="H122" s="42">
        <v>14</v>
      </c>
      <c r="I122" s="42">
        <v>26</v>
      </c>
      <c r="J122" s="22">
        <f>I122*100/H122</f>
        <v>185.71428571428572</v>
      </c>
      <c r="K122" s="22"/>
    </row>
    <row r="123" spans="1:12" ht="24.75" customHeight="1" x14ac:dyDescent="0.2">
      <c r="A123" s="47" t="s">
        <v>89</v>
      </c>
      <c r="B123" s="20" t="s">
        <v>17</v>
      </c>
      <c r="C123" s="20" t="s">
        <v>17</v>
      </c>
      <c r="D123" s="21" t="s">
        <v>18</v>
      </c>
      <c r="E123" s="20" t="s">
        <v>17</v>
      </c>
      <c r="F123" s="20" t="s">
        <v>17</v>
      </c>
      <c r="G123" s="22" t="s">
        <v>18</v>
      </c>
      <c r="H123" s="20">
        <v>1</v>
      </c>
      <c r="I123" s="20">
        <v>1</v>
      </c>
      <c r="J123" s="22">
        <f>I123*100/H123</f>
        <v>100</v>
      </c>
      <c r="K123" s="22"/>
    </row>
    <row r="124" spans="1:12" ht="24.75" customHeight="1" x14ac:dyDescent="0.2">
      <c r="A124" s="47" t="s">
        <v>79</v>
      </c>
      <c r="B124" s="42">
        <v>23</v>
      </c>
      <c r="C124" s="42">
        <v>34</v>
      </c>
      <c r="D124" s="21">
        <f t="shared" si="21"/>
        <v>147.82608695652175</v>
      </c>
      <c r="E124" s="42">
        <v>26</v>
      </c>
      <c r="F124" s="42">
        <v>38</v>
      </c>
      <c r="G124" s="21">
        <f t="shared" si="19"/>
        <v>146.15384615384616</v>
      </c>
      <c r="H124" s="42">
        <v>5</v>
      </c>
      <c r="I124" s="42">
        <v>4</v>
      </c>
      <c r="J124" s="22">
        <f t="shared" si="20"/>
        <v>80</v>
      </c>
      <c r="K124" s="22"/>
    </row>
    <row r="125" spans="1:12" ht="27" customHeight="1" x14ac:dyDescent="0.2">
      <c r="A125" s="19" t="s">
        <v>30</v>
      </c>
      <c r="B125" s="42">
        <v>157</v>
      </c>
      <c r="C125" s="42">
        <v>227</v>
      </c>
      <c r="D125" s="21">
        <f t="shared" si="21"/>
        <v>144.5859872611465</v>
      </c>
      <c r="E125" s="42">
        <v>158</v>
      </c>
      <c r="F125" s="42">
        <v>239</v>
      </c>
      <c r="G125" s="21">
        <f t="shared" si="19"/>
        <v>151.26582278481013</v>
      </c>
      <c r="H125" s="42">
        <v>32</v>
      </c>
      <c r="I125" s="42">
        <v>21</v>
      </c>
      <c r="J125" s="22">
        <f t="shared" si="20"/>
        <v>65.625</v>
      </c>
      <c r="K125" s="22"/>
    </row>
    <row r="126" spans="1:12" ht="21" customHeight="1" x14ac:dyDescent="0.2">
      <c r="A126" s="145" t="s">
        <v>63</v>
      </c>
      <c r="B126" s="145"/>
      <c r="C126" s="145"/>
      <c r="D126" s="145"/>
      <c r="E126" s="145"/>
      <c r="F126" s="145"/>
      <c r="G126" s="145"/>
      <c r="H126" s="145"/>
      <c r="I126" s="145"/>
      <c r="J126" s="145"/>
      <c r="K126" s="56"/>
    </row>
    <row r="127" spans="1:12" s="11" customFormat="1" ht="51.75" customHeight="1" thickBot="1" x14ac:dyDescent="0.25">
      <c r="A127" s="75" t="s">
        <v>105</v>
      </c>
      <c r="B127" s="76">
        <f>SUM(B128:B135)</f>
        <v>21715</v>
      </c>
      <c r="C127" s="76">
        <f>SUM(C128:C135)</f>
        <v>33459</v>
      </c>
      <c r="D127" s="77">
        <f>C127*100/B127</f>
        <v>154.08243149896384</v>
      </c>
      <c r="E127" s="76">
        <f>SUM(E128:E135)</f>
        <v>7168</v>
      </c>
      <c r="F127" s="76">
        <f>SUM(F128:F135)</f>
        <v>11876</v>
      </c>
      <c r="G127" s="77">
        <f>F127*100/E127</f>
        <v>165.68080357142858</v>
      </c>
      <c r="H127" s="76">
        <f>SUM(H128:H135)</f>
        <v>24603</v>
      </c>
      <c r="I127" s="76">
        <f>SUM(I128:I135)</f>
        <v>31639</v>
      </c>
      <c r="J127" s="77">
        <f>I127*100/H127</f>
        <v>128.59813843840183</v>
      </c>
      <c r="K127" s="129"/>
    </row>
    <row r="128" spans="1:12" s="11" customFormat="1" ht="22.5" customHeight="1" thickTop="1" x14ac:dyDescent="0.2">
      <c r="A128" s="78" t="s">
        <v>106</v>
      </c>
      <c r="B128" s="42">
        <v>21379</v>
      </c>
      <c r="C128" s="42">
        <v>33038</v>
      </c>
      <c r="D128" s="21">
        <f t="shared" ref="D128:D144" si="22">C128*100/B128</f>
        <v>154.53482389260489</v>
      </c>
      <c r="E128" s="42">
        <v>6886</v>
      </c>
      <c r="F128" s="42">
        <v>11481</v>
      </c>
      <c r="G128" s="21">
        <f t="shared" ref="G128:G144" si="23">F128*100/E128</f>
        <v>166.72959628231195</v>
      </c>
      <c r="H128" s="42">
        <v>23722</v>
      </c>
      <c r="I128" s="42">
        <v>30786</v>
      </c>
      <c r="J128" s="22">
        <f t="shared" ref="J128:J144" si="24">I128*100/H128</f>
        <v>129.77826490177893</v>
      </c>
      <c r="K128" s="22"/>
    </row>
    <row r="129" spans="1:12" s="11" customFormat="1" ht="22.5" customHeight="1" x14ac:dyDescent="0.2">
      <c r="A129" s="78" t="s">
        <v>107</v>
      </c>
      <c r="B129" s="42">
        <v>85</v>
      </c>
      <c r="C129" s="42">
        <v>106</v>
      </c>
      <c r="D129" s="21">
        <f t="shared" si="22"/>
        <v>124.70588235294117</v>
      </c>
      <c r="E129" s="42">
        <v>91</v>
      </c>
      <c r="F129" s="42">
        <v>124</v>
      </c>
      <c r="G129" s="21">
        <f t="shared" si="23"/>
        <v>136.26373626373626</v>
      </c>
      <c r="H129" s="20">
        <v>270</v>
      </c>
      <c r="I129" s="20">
        <v>258</v>
      </c>
      <c r="J129" s="22">
        <f t="shared" si="24"/>
        <v>95.555555555555557</v>
      </c>
      <c r="K129" s="22"/>
    </row>
    <row r="130" spans="1:12" s="11" customFormat="1" ht="22.5" customHeight="1" x14ac:dyDescent="0.2">
      <c r="A130" s="78" t="s">
        <v>108</v>
      </c>
      <c r="B130" s="20">
        <v>14</v>
      </c>
      <c r="C130" s="20">
        <v>16</v>
      </c>
      <c r="D130" s="21">
        <f t="shared" si="22"/>
        <v>114.28571428571429</v>
      </c>
      <c r="E130" s="20">
        <v>2</v>
      </c>
      <c r="F130" s="20">
        <v>4</v>
      </c>
      <c r="G130" s="21">
        <f t="shared" si="23"/>
        <v>200</v>
      </c>
      <c r="H130" s="20">
        <v>25</v>
      </c>
      <c r="I130" s="20">
        <v>25</v>
      </c>
      <c r="J130" s="22">
        <f t="shared" si="24"/>
        <v>100</v>
      </c>
      <c r="K130" s="22"/>
    </row>
    <row r="131" spans="1:12" ht="22.5" customHeight="1" x14ac:dyDescent="0.2">
      <c r="A131" s="55" t="s">
        <v>109</v>
      </c>
      <c r="B131" s="42">
        <v>104</v>
      </c>
      <c r="C131" s="42">
        <v>127</v>
      </c>
      <c r="D131" s="21">
        <f t="shared" si="22"/>
        <v>122.11538461538461</v>
      </c>
      <c r="E131" s="42">
        <v>107</v>
      </c>
      <c r="F131" s="42">
        <v>151</v>
      </c>
      <c r="G131" s="21">
        <f t="shared" si="23"/>
        <v>141.12149532710279</v>
      </c>
      <c r="H131" s="20">
        <v>321</v>
      </c>
      <c r="I131" s="20">
        <v>300</v>
      </c>
      <c r="J131" s="22">
        <f t="shared" si="24"/>
        <v>93.45794392523365</v>
      </c>
      <c r="K131" s="22"/>
    </row>
    <row r="132" spans="1:12" ht="22.5" customHeight="1" x14ac:dyDescent="0.2">
      <c r="A132" s="55" t="s">
        <v>110</v>
      </c>
      <c r="B132" s="42">
        <v>62</v>
      </c>
      <c r="C132" s="42">
        <v>77</v>
      </c>
      <c r="D132" s="21">
        <f t="shared" si="22"/>
        <v>124.19354838709677</v>
      </c>
      <c r="E132" s="42">
        <v>43</v>
      </c>
      <c r="F132" s="42">
        <v>56</v>
      </c>
      <c r="G132" s="21">
        <f t="shared" si="23"/>
        <v>130.23255813953489</v>
      </c>
      <c r="H132" s="20">
        <v>161</v>
      </c>
      <c r="I132" s="20">
        <v>163</v>
      </c>
      <c r="J132" s="22">
        <f>I132*100/H132</f>
        <v>101.24223602484471</v>
      </c>
      <c r="K132" s="22"/>
    </row>
    <row r="133" spans="1:12" ht="22.5" customHeight="1" x14ac:dyDescent="0.2">
      <c r="A133" s="55" t="s">
        <v>111</v>
      </c>
      <c r="B133" s="42">
        <v>56</v>
      </c>
      <c r="C133" s="42">
        <v>78</v>
      </c>
      <c r="D133" s="21">
        <f t="shared" si="22"/>
        <v>139.28571428571428</v>
      </c>
      <c r="E133" s="42">
        <v>24</v>
      </c>
      <c r="F133" s="42">
        <v>43</v>
      </c>
      <c r="G133" s="21">
        <f t="shared" si="23"/>
        <v>179.16666666666666</v>
      </c>
      <c r="H133" s="20">
        <v>104</v>
      </c>
      <c r="I133" s="20">
        <v>107</v>
      </c>
      <c r="J133" s="22">
        <f>I133*100/H133</f>
        <v>102.88461538461539</v>
      </c>
      <c r="K133" s="22"/>
    </row>
    <row r="134" spans="1:12" ht="22.5" customHeight="1" x14ac:dyDescent="0.2">
      <c r="A134" s="55" t="s">
        <v>112</v>
      </c>
      <c r="B134" s="42">
        <v>15</v>
      </c>
      <c r="C134" s="42">
        <v>17</v>
      </c>
      <c r="D134" s="21">
        <f t="shared" si="22"/>
        <v>113.33333333333333</v>
      </c>
      <c r="E134" s="42">
        <v>15</v>
      </c>
      <c r="F134" s="42">
        <v>17</v>
      </c>
      <c r="G134" s="21">
        <f t="shared" si="23"/>
        <v>113.33333333333333</v>
      </c>
      <c r="H134" s="20" t="s">
        <v>17</v>
      </c>
      <c r="I134" s="20" t="s">
        <v>17</v>
      </c>
      <c r="J134" s="22" t="s">
        <v>18</v>
      </c>
      <c r="K134" s="22"/>
    </row>
    <row r="135" spans="1:12" ht="22.5" customHeight="1" x14ac:dyDescent="0.2">
      <c r="A135" s="55" t="s">
        <v>113</v>
      </c>
      <c r="B135" s="20" t="s">
        <v>17</v>
      </c>
      <c r="C135" s="20" t="s">
        <v>17</v>
      </c>
      <c r="D135" s="21" t="s">
        <v>18</v>
      </c>
      <c r="E135" s="20" t="s">
        <v>17</v>
      </c>
      <c r="F135" s="20" t="s">
        <v>17</v>
      </c>
      <c r="G135" s="21" t="s">
        <v>18</v>
      </c>
      <c r="H135" s="20" t="s">
        <v>17</v>
      </c>
      <c r="I135" s="20" t="s">
        <v>17</v>
      </c>
      <c r="J135" s="22" t="s">
        <v>18</v>
      </c>
      <c r="K135" s="22"/>
    </row>
    <row r="136" spans="1:12" ht="87" customHeight="1" thickBot="1" x14ac:dyDescent="0.25">
      <c r="A136" s="79" t="s">
        <v>114</v>
      </c>
      <c r="B136" s="80">
        <v>67</v>
      </c>
      <c r="C136" s="80">
        <v>107</v>
      </c>
      <c r="D136" s="81">
        <f t="shared" si="22"/>
        <v>159.70149253731344</v>
      </c>
      <c r="E136" s="80">
        <v>71</v>
      </c>
      <c r="F136" s="80">
        <v>106</v>
      </c>
      <c r="G136" s="81">
        <f t="shared" si="23"/>
        <v>149.29577464788733</v>
      </c>
      <c r="H136" s="80">
        <v>29</v>
      </c>
      <c r="I136" s="80">
        <v>34</v>
      </c>
      <c r="J136" s="77">
        <f t="shared" si="24"/>
        <v>117.24137931034483</v>
      </c>
      <c r="K136" s="129"/>
    </row>
    <row r="137" spans="1:12" s="11" customFormat="1" ht="33" customHeight="1" thickTop="1" thickBot="1" x14ac:dyDescent="0.25">
      <c r="A137" s="82" t="s">
        <v>115</v>
      </c>
      <c r="B137" s="83">
        <f>SUM(B138,B150,B162,B181,B187,B192)</f>
        <v>7367284</v>
      </c>
      <c r="C137" s="83">
        <f>SUM(C138,C150,C162,C181,C187,C192)</f>
        <v>10685220</v>
      </c>
      <c r="D137" s="84">
        <f t="shared" si="22"/>
        <v>145.03608113926381</v>
      </c>
      <c r="E137" s="83">
        <f>SUM(E138,E150,E162,E181,E187,E192)</f>
        <v>6839276</v>
      </c>
      <c r="F137" s="83">
        <f>SUM(F138,F150,F162,F181,F187,F192)</f>
        <v>9951548</v>
      </c>
      <c r="G137" s="84">
        <f t="shared" si="23"/>
        <v>145.50586933470737</v>
      </c>
      <c r="H137" s="83">
        <f>SUM(H138,H150,H162,H181,H187,H192)</f>
        <v>2090249</v>
      </c>
      <c r="I137" s="83">
        <f>SUM(I138,I150,I162,I181,I187,I192)</f>
        <v>2295713</v>
      </c>
      <c r="J137" s="84">
        <f t="shared" si="24"/>
        <v>109.82964230577313</v>
      </c>
      <c r="K137" s="128"/>
    </row>
    <row r="138" spans="1:12" s="11" customFormat="1" ht="33.75" customHeight="1" thickTop="1" x14ac:dyDescent="0.2">
      <c r="A138" s="85" t="s">
        <v>116</v>
      </c>
      <c r="B138" s="86">
        <f>SUM(B139,B142:B143,B146,B148)</f>
        <v>1179408</v>
      </c>
      <c r="C138" s="86">
        <f>SUM(C139,C142:C143,C146,C148)</f>
        <v>1742457</v>
      </c>
      <c r="D138" s="87">
        <f t="shared" si="22"/>
        <v>147.73996784827642</v>
      </c>
      <c r="E138" s="86">
        <f>SUM(E139,E142:E143,E146,E148)</f>
        <v>1138862</v>
      </c>
      <c r="F138" s="86">
        <f>SUM(F139,F142:F143,F146,F148)</f>
        <v>1654295</v>
      </c>
      <c r="G138" s="87">
        <f t="shared" si="23"/>
        <v>145.25860025183033</v>
      </c>
      <c r="H138" s="86">
        <f>SUM(H139,H142:H143,H146,H148)</f>
        <v>375651</v>
      </c>
      <c r="I138" s="86">
        <f>SUM(I139,I142:I143,I146,I148)</f>
        <v>423043</v>
      </c>
      <c r="J138" s="87">
        <f t="shared" si="24"/>
        <v>112.61596535081765</v>
      </c>
      <c r="K138" s="129"/>
    </row>
    <row r="139" spans="1:12" s="89" customFormat="1" ht="29.25" customHeight="1" x14ac:dyDescent="0.2">
      <c r="A139" s="88" t="s">
        <v>117</v>
      </c>
      <c r="B139" s="42">
        <v>227690</v>
      </c>
      <c r="C139" s="42">
        <v>338133</v>
      </c>
      <c r="D139" s="21">
        <f t="shared" si="22"/>
        <v>148.50586323510035</v>
      </c>
      <c r="E139" s="42">
        <v>215886</v>
      </c>
      <c r="F139" s="42">
        <v>315847</v>
      </c>
      <c r="G139" s="21">
        <f t="shared" si="23"/>
        <v>146.30267826538079</v>
      </c>
      <c r="H139" s="42">
        <v>160843</v>
      </c>
      <c r="I139" s="42">
        <v>171130</v>
      </c>
      <c r="J139" s="22">
        <f t="shared" si="24"/>
        <v>106.3956777727349</v>
      </c>
      <c r="K139" s="22"/>
    </row>
    <row r="140" spans="1:12" s="90" customFormat="1" ht="38.25" customHeight="1" x14ac:dyDescent="0.2">
      <c r="A140" s="51" t="s">
        <v>53</v>
      </c>
      <c r="B140" s="38">
        <v>16</v>
      </c>
      <c r="C140" s="38">
        <v>19</v>
      </c>
      <c r="D140" s="25">
        <f>C140*100/B140</f>
        <v>118.75</v>
      </c>
      <c r="E140" s="38">
        <v>7</v>
      </c>
      <c r="F140" s="38">
        <v>13</v>
      </c>
      <c r="G140" s="25">
        <f>F140*100/E140</f>
        <v>185.71428571428572</v>
      </c>
      <c r="H140" s="38">
        <v>17</v>
      </c>
      <c r="I140" s="38">
        <v>14</v>
      </c>
      <c r="J140" s="26">
        <f>I140*100/H140</f>
        <v>82.352941176470594</v>
      </c>
      <c r="K140" s="26"/>
    </row>
    <row r="141" spans="1:12" s="27" customFormat="1" ht="28.5" customHeight="1" x14ac:dyDescent="0.2">
      <c r="A141" s="91" t="s">
        <v>118</v>
      </c>
      <c r="B141" s="92">
        <v>9052</v>
      </c>
      <c r="C141" s="92">
        <v>13346</v>
      </c>
      <c r="D141" s="25">
        <f t="shared" si="22"/>
        <v>147.43703049049932</v>
      </c>
      <c r="E141" s="92">
        <v>8053</v>
      </c>
      <c r="F141" s="92">
        <v>11934</v>
      </c>
      <c r="G141" s="25">
        <f t="shared" si="23"/>
        <v>148.19321991804296</v>
      </c>
      <c r="H141" s="92">
        <v>5718</v>
      </c>
      <c r="I141" s="92">
        <v>6125</v>
      </c>
      <c r="J141" s="26">
        <f t="shared" si="24"/>
        <v>107.11787338230151</v>
      </c>
      <c r="K141" s="26"/>
      <c r="L141" s="93"/>
    </row>
    <row r="142" spans="1:12" ht="29.25" customHeight="1" x14ac:dyDescent="0.2">
      <c r="A142" s="72" t="s">
        <v>61</v>
      </c>
      <c r="B142" s="42">
        <v>105451</v>
      </c>
      <c r="C142" s="42">
        <v>156426</v>
      </c>
      <c r="D142" s="21">
        <f t="shared" si="22"/>
        <v>148.33998729267623</v>
      </c>
      <c r="E142" s="42">
        <v>103690</v>
      </c>
      <c r="F142" s="42">
        <v>151409</v>
      </c>
      <c r="G142" s="21">
        <f t="shared" si="23"/>
        <v>146.02083132413927</v>
      </c>
      <c r="H142" s="42">
        <v>16324</v>
      </c>
      <c r="I142" s="42">
        <v>19558</v>
      </c>
      <c r="J142" s="22">
        <f t="shared" si="24"/>
        <v>119.81132075471699</v>
      </c>
      <c r="K142" s="22"/>
    </row>
    <row r="143" spans="1:12" ht="18" customHeight="1" x14ac:dyDescent="0.2">
      <c r="A143" s="88" t="s">
        <v>56</v>
      </c>
      <c r="B143" s="42">
        <f>SUM(B144:B145)</f>
        <v>554657</v>
      </c>
      <c r="C143" s="42">
        <v>812768</v>
      </c>
      <c r="D143" s="21">
        <f t="shared" si="22"/>
        <v>146.53524610705355</v>
      </c>
      <c r="E143" s="42">
        <f>SUM(E144:E145)</f>
        <v>543323</v>
      </c>
      <c r="F143" s="42">
        <v>783943</v>
      </c>
      <c r="G143" s="21">
        <f t="shared" si="23"/>
        <v>144.28673183355022</v>
      </c>
      <c r="H143" s="42">
        <f>SUM(H144:H145)</f>
        <v>92921</v>
      </c>
      <c r="I143" s="42">
        <v>110404</v>
      </c>
      <c r="J143" s="22">
        <f t="shared" si="24"/>
        <v>118.81490728683505</v>
      </c>
      <c r="K143" s="22"/>
    </row>
    <row r="144" spans="1:12" s="27" customFormat="1" ht="25.5" x14ac:dyDescent="0.2">
      <c r="A144" s="94" t="s">
        <v>119</v>
      </c>
      <c r="B144" s="92">
        <v>372389</v>
      </c>
      <c r="C144" s="92">
        <v>539722</v>
      </c>
      <c r="D144" s="25">
        <f t="shared" si="22"/>
        <v>144.93500076532874</v>
      </c>
      <c r="E144" s="92">
        <v>366000</v>
      </c>
      <c r="F144" s="92">
        <v>522061</v>
      </c>
      <c r="G144" s="25">
        <f t="shared" si="23"/>
        <v>142.63961748633881</v>
      </c>
      <c r="H144" s="92">
        <v>68464</v>
      </c>
      <c r="I144" s="92">
        <v>79728</v>
      </c>
      <c r="J144" s="26">
        <f t="shared" si="24"/>
        <v>116.45244215938304</v>
      </c>
      <c r="K144" s="26"/>
    </row>
    <row r="145" spans="1:12" s="27" customFormat="1" ht="12.95" customHeight="1" x14ac:dyDescent="0.2">
      <c r="A145" s="94" t="s">
        <v>120</v>
      </c>
      <c r="B145" s="92">
        <v>182268</v>
      </c>
      <c r="C145" s="92">
        <f>C143-C144</f>
        <v>273046</v>
      </c>
      <c r="D145" s="25">
        <f>C145*100/B145</f>
        <v>149.80468321372922</v>
      </c>
      <c r="E145" s="92">
        <v>177323</v>
      </c>
      <c r="F145" s="92">
        <f>F143-F144</f>
        <v>261882</v>
      </c>
      <c r="G145" s="25">
        <f>F145*100/E145</f>
        <v>147.68642533681475</v>
      </c>
      <c r="H145" s="92">
        <v>24457</v>
      </c>
      <c r="I145" s="92">
        <f>I143-I144</f>
        <v>30676</v>
      </c>
      <c r="J145" s="26">
        <f>I145*100/H145</f>
        <v>125.42830273541317</v>
      </c>
      <c r="K145" s="26"/>
    </row>
    <row r="146" spans="1:12" ht="20.25" customHeight="1" x14ac:dyDescent="0.2">
      <c r="A146" s="88" t="s">
        <v>121</v>
      </c>
      <c r="B146" s="42">
        <v>290611</v>
      </c>
      <c r="C146" s="42">
        <v>433730</v>
      </c>
      <c r="D146" s="21">
        <f>C146*100/B146</f>
        <v>149.2476196702809</v>
      </c>
      <c r="E146" s="42">
        <v>275127</v>
      </c>
      <c r="F146" s="42">
        <v>401882</v>
      </c>
      <c r="G146" s="21">
        <f>F146*100/E146</f>
        <v>146.07145063915937</v>
      </c>
      <c r="H146" s="42">
        <v>105209</v>
      </c>
      <c r="I146" s="42">
        <v>121574</v>
      </c>
      <c r="J146" s="22">
        <f>I146*100/H146</f>
        <v>115.55475292037754</v>
      </c>
      <c r="K146" s="22"/>
    </row>
    <row r="147" spans="1:12" ht="26.25" customHeight="1" x14ac:dyDescent="0.2">
      <c r="A147" s="91" t="s">
        <v>122</v>
      </c>
      <c r="B147" s="42">
        <v>25377</v>
      </c>
      <c r="C147" s="42">
        <v>39242</v>
      </c>
      <c r="D147" s="21">
        <f>C147*100/B147</f>
        <v>154.63608779603578</v>
      </c>
      <c r="E147" s="42">
        <v>23681</v>
      </c>
      <c r="F147" s="42">
        <v>34896</v>
      </c>
      <c r="G147" s="21">
        <f>F147*100/E147</f>
        <v>147.35864194924201</v>
      </c>
      <c r="H147" s="42">
        <v>9285</v>
      </c>
      <c r="I147" s="42">
        <v>11935</v>
      </c>
      <c r="J147" s="22">
        <f>I147*100/H147</f>
        <v>128.54065697361335</v>
      </c>
      <c r="K147" s="22"/>
    </row>
    <row r="148" spans="1:12" ht="28.5" customHeight="1" x14ac:dyDescent="0.2">
      <c r="A148" s="55" t="s">
        <v>123</v>
      </c>
      <c r="B148" s="20">
        <v>999</v>
      </c>
      <c r="C148" s="20">
        <v>1400</v>
      </c>
      <c r="D148" s="21">
        <f>C148*100/B148</f>
        <v>140.14014014014015</v>
      </c>
      <c r="E148" s="20">
        <v>836</v>
      </c>
      <c r="F148" s="20">
        <v>1214</v>
      </c>
      <c r="G148" s="21">
        <f>F148*100/E148</f>
        <v>145.2153110047847</v>
      </c>
      <c r="H148" s="20">
        <v>354</v>
      </c>
      <c r="I148" s="20">
        <v>377</v>
      </c>
      <c r="J148" s="22">
        <f>I148*100/H148</f>
        <v>106.49717514124293</v>
      </c>
      <c r="K148" s="22"/>
    </row>
    <row r="149" spans="1:12" s="95" customFormat="1" ht="20.25" customHeight="1" x14ac:dyDescent="0.2">
      <c r="A149" s="145" t="s">
        <v>124</v>
      </c>
      <c r="B149" s="145"/>
      <c r="C149" s="145"/>
      <c r="D149" s="145"/>
      <c r="E149" s="145"/>
      <c r="F149" s="145"/>
      <c r="G149" s="145"/>
      <c r="H149" s="145"/>
      <c r="I149" s="145"/>
      <c r="J149" s="145"/>
      <c r="K149" s="56"/>
    </row>
    <row r="150" spans="1:12" s="99" customFormat="1" ht="40.5" customHeight="1" x14ac:dyDescent="0.2">
      <c r="A150" s="96" t="s">
        <v>24</v>
      </c>
      <c r="B150" s="97">
        <f>SUM(B151:B154,B156:B160)</f>
        <v>4621603</v>
      </c>
      <c r="C150" s="97">
        <f>SUM(C151:C154,C156:C160)</f>
        <v>6634744</v>
      </c>
      <c r="D150" s="98">
        <f>C150*100/B150</f>
        <v>143.55936673920283</v>
      </c>
      <c r="E150" s="97">
        <f>SUM(E151:E154,E156:E160)</f>
        <v>4207817</v>
      </c>
      <c r="F150" s="97">
        <f>SUM(F151:F154,F156:F160)</f>
        <v>6104434</v>
      </c>
      <c r="G150" s="98">
        <f>F150*100/E150</f>
        <v>145.07365695799032</v>
      </c>
      <c r="H150" s="97">
        <f>SUM(H151:H154,H156:H160)</f>
        <v>1272726</v>
      </c>
      <c r="I150" s="97">
        <f>SUM(I151:I154,I156:I160)</f>
        <v>1389273</v>
      </c>
      <c r="J150" s="98">
        <f>I150*100/H150</f>
        <v>109.15727344298773</v>
      </c>
      <c r="K150" s="98"/>
    </row>
    <row r="151" spans="1:12" s="100" customFormat="1" ht="21.95" customHeight="1" x14ac:dyDescent="0.2">
      <c r="A151" s="55" t="s">
        <v>125</v>
      </c>
      <c r="B151" s="54">
        <v>298608</v>
      </c>
      <c r="C151" s="54">
        <v>454367</v>
      </c>
      <c r="D151" s="21">
        <f t="shared" ref="D151:D160" si="25">C151*100/B151</f>
        <v>152.16169694047045</v>
      </c>
      <c r="E151" s="54">
        <v>236700</v>
      </c>
      <c r="F151" s="54">
        <v>363982</v>
      </c>
      <c r="G151" s="21">
        <f t="shared" ref="G151:G160" si="26">F151*100/E151</f>
        <v>153.77355302070131</v>
      </c>
      <c r="H151" s="54">
        <v>265241</v>
      </c>
      <c r="I151" s="54">
        <v>293721</v>
      </c>
      <c r="J151" s="22">
        <f t="shared" ref="J151:J160" si="27">I151*100/H151</f>
        <v>110.73740485068296</v>
      </c>
      <c r="K151" s="22"/>
    </row>
    <row r="152" spans="1:12" ht="25.5" x14ac:dyDescent="0.2">
      <c r="A152" s="34" t="s">
        <v>126</v>
      </c>
      <c r="B152" s="20">
        <v>75</v>
      </c>
      <c r="C152" s="20">
        <v>110</v>
      </c>
      <c r="D152" s="21">
        <f t="shared" si="25"/>
        <v>146.66666666666666</v>
      </c>
      <c r="E152" s="20">
        <v>61</v>
      </c>
      <c r="F152" s="20">
        <v>81</v>
      </c>
      <c r="G152" s="21">
        <f t="shared" si="26"/>
        <v>132.78688524590163</v>
      </c>
      <c r="H152" s="20">
        <v>154</v>
      </c>
      <c r="I152" s="20">
        <v>169</v>
      </c>
      <c r="J152" s="22">
        <f t="shared" si="27"/>
        <v>109.74025974025975</v>
      </c>
      <c r="K152" s="22"/>
    </row>
    <row r="153" spans="1:12" ht="21.95" customHeight="1" x14ac:dyDescent="0.2">
      <c r="A153" s="34" t="s">
        <v>127</v>
      </c>
      <c r="B153" s="20">
        <v>254135</v>
      </c>
      <c r="C153" s="20">
        <v>369897</v>
      </c>
      <c r="D153" s="21">
        <f t="shared" si="25"/>
        <v>145.55138017195586</v>
      </c>
      <c r="E153" s="20">
        <v>232942</v>
      </c>
      <c r="F153" s="20">
        <v>336693</v>
      </c>
      <c r="G153" s="21">
        <f t="shared" si="26"/>
        <v>144.53941324449863</v>
      </c>
      <c r="H153" s="20">
        <v>145874</v>
      </c>
      <c r="I153" s="20">
        <v>157885</v>
      </c>
      <c r="J153" s="22">
        <f t="shared" si="27"/>
        <v>108.23381822668878</v>
      </c>
      <c r="K153" s="22"/>
    </row>
    <row r="154" spans="1:12" ht="21.95" customHeight="1" x14ac:dyDescent="0.2">
      <c r="A154" s="34" t="s">
        <v>128</v>
      </c>
      <c r="B154" s="20">
        <v>2011452</v>
      </c>
      <c r="C154" s="20">
        <v>2754474</v>
      </c>
      <c r="D154" s="21">
        <f t="shared" si="25"/>
        <v>136.93958394234613</v>
      </c>
      <c r="E154" s="20">
        <v>1688303</v>
      </c>
      <c r="F154" s="20">
        <v>2430443</v>
      </c>
      <c r="G154" s="22">
        <f t="shared" si="26"/>
        <v>143.95774929026365</v>
      </c>
      <c r="H154" s="20">
        <v>536514</v>
      </c>
      <c r="I154" s="20">
        <v>537394</v>
      </c>
      <c r="J154" s="22">
        <f t="shared" si="27"/>
        <v>100.16402181490137</v>
      </c>
      <c r="K154" s="22"/>
    </row>
    <row r="155" spans="1:12" s="27" customFormat="1" ht="37.5" customHeight="1" x14ac:dyDescent="0.2">
      <c r="A155" s="101" t="s">
        <v>129</v>
      </c>
      <c r="B155" s="38">
        <v>1525653</v>
      </c>
      <c r="C155" s="38">
        <v>2014719</v>
      </c>
      <c r="D155" s="25">
        <f t="shared" si="25"/>
        <v>132.05617529018721</v>
      </c>
      <c r="E155" s="38">
        <v>1124314</v>
      </c>
      <c r="F155" s="38">
        <v>1642391</v>
      </c>
      <c r="G155" s="26">
        <f t="shared" si="26"/>
        <v>146.07938707514094</v>
      </c>
      <c r="H155" s="38">
        <v>474301</v>
      </c>
      <c r="I155" s="38">
        <v>445288</v>
      </c>
      <c r="J155" s="26">
        <f t="shared" si="27"/>
        <v>93.882998349149588</v>
      </c>
      <c r="K155" s="26"/>
    </row>
    <row r="156" spans="1:12" ht="21.95" customHeight="1" x14ac:dyDescent="0.2">
      <c r="A156" s="34" t="s">
        <v>130</v>
      </c>
      <c r="B156" s="20">
        <v>441526</v>
      </c>
      <c r="C156" s="20">
        <v>650729</v>
      </c>
      <c r="D156" s="102">
        <f t="shared" si="25"/>
        <v>147.38180763986719</v>
      </c>
      <c r="E156" s="103">
        <v>420901</v>
      </c>
      <c r="F156" s="103">
        <v>606401</v>
      </c>
      <c r="G156" s="102">
        <f t="shared" si="26"/>
        <v>144.07212147274538</v>
      </c>
      <c r="H156" s="103">
        <v>174869</v>
      </c>
      <c r="I156" s="103">
        <v>198573</v>
      </c>
      <c r="J156" s="104">
        <f t="shared" si="27"/>
        <v>113.55528995991286</v>
      </c>
      <c r="K156" s="104"/>
    </row>
    <row r="157" spans="1:12" ht="21.95" customHeight="1" x14ac:dyDescent="0.2">
      <c r="A157" s="34" t="s">
        <v>131</v>
      </c>
      <c r="B157" s="103">
        <v>12665</v>
      </c>
      <c r="C157" s="103">
        <v>18071</v>
      </c>
      <c r="D157" s="102">
        <f t="shared" si="25"/>
        <v>142.68456375838926</v>
      </c>
      <c r="E157" s="103">
        <v>11946</v>
      </c>
      <c r="F157" s="103">
        <v>16855</v>
      </c>
      <c r="G157" s="102">
        <f t="shared" si="26"/>
        <v>141.09325297170602</v>
      </c>
      <c r="H157" s="103">
        <v>4888</v>
      </c>
      <c r="I157" s="103">
        <v>5385</v>
      </c>
      <c r="J157" s="104">
        <f t="shared" si="27"/>
        <v>110.16775777414075</v>
      </c>
      <c r="K157" s="104"/>
      <c r="L157" s="67"/>
    </row>
    <row r="158" spans="1:12" ht="27" customHeight="1" x14ac:dyDescent="0.2">
      <c r="A158" s="34" t="s">
        <v>78</v>
      </c>
      <c r="B158" s="103">
        <v>36</v>
      </c>
      <c r="C158" s="103">
        <v>54</v>
      </c>
      <c r="D158" s="102">
        <f t="shared" si="25"/>
        <v>150</v>
      </c>
      <c r="E158" s="103">
        <v>32</v>
      </c>
      <c r="F158" s="103">
        <v>51</v>
      </c>
      <c r="G158" s="102">
        <f t="shared" si="26"/>
        <v>159.375</v>
      </c>
      <c r="H158" s="103">
        <v>12</v>
      </c>
      <c r="I158" s="103">
        <v>11</v>
      </c>
      <c r="J158" s="104">
        <f t="shared" si="27"/>
        <v>91.666666666666671</v>
      </c>
      <c r="K158" s="104"/>
      <c r="L158" s="67"/>
    </row>
    <row r="159" spans="1:12" ht="28.5" customHeight="1" x14ac:dyDescent="0.2">
      <c r="A159" s="34" t="s">
        <v>132</v>
      </c>
      <c r="B159" s="103">
        <v>1602263</v>
      </c>
      <c r="C159" s="103">
        <v>2385752</v>
      </c>
      <c r="D159" s="102">
        <f t="shared" si="25"/>
        <v>148.89890111673301</v>
      </c>
      <c r="E159" s="103">
        <v>1616095</v>
      </c>
      <c r="F159" s="103">
        <v>2348674</v>
      </c>
      <c r="G159" s="102">
        <f t="shared" si="26"/>
        <v>145.33019407893718</v>
      </c>
      <c r="H159" s="103">
        <v>145082</v>
      </c>
      <c r="I159" s="103">
        <v>196013</v>
      </c>
      <c r="J159" s="104">
        <f t="shared" si="27"/>
        <v>135.10497511751976</v>
      </c>
      <c r="K159" s="104"/>
      <c r="L159" s="67"/>
    </row>
    <row r="160" spans="1:12" ht="21.95" customHeight="1" x14ac:dyDescent="0.2">
      <c r="A160" s="34" t="s">
        <v>133</v>
      </c>
      <c r="B160" s="103">
        <v>843</v>
      </c>
      <c r="C160" s="103">
        <v>1290</v>
      </c>
      <c r="D160" s="102">
        <f t="shared" si="25"/>
        <v>153.02491103202846</v>
      </c>
      <c r="E160" s="103">
        <v>837</v>
      </c>
      <c r="F160" s="103">
        <v>1254</v>
      </c>
      <c r="G160" s="102">
        <f t="shared" si="26"/>
        <v>149.82078853046596</v>
      </c>
      <c r="H160" s="103">
        <v>92</v>
      </c>
      <c r="I160" s="103">
        <v>122</v>
      </c>
      <c r="J160" s="104">
        <f t="shared" si="27"/>
        <v>132.60869565217391</v>
      </c>
      <c r="K160" s="104"/>
    </row>
    <row r="161" spans="1:11" ht="21" customHeight="1" x14ac:dyDescent="0.2">
      <c r="A161" s="144" t="s">
        <v>124</v>
      </c>
      <c r="B161" s="144"/>
      <c r="C161" s="144"/>
      <c r="D161" s="144"/>
      <c r="E161" s="144"/>
      <c r="F161" s="144"/>
      <c r="G161" s="144"/>
      <c r="H161" s="144"/>
      <c r="I161" s="144"/>
      <c r="J161" s="144"/>
      <c r="K161" s="49"/>
    </row>
    <row r="162" spans="1:11" s="99" customFormat="1" ht="33.75" customHeight="1" thickBot="1" x14ac:dyDescent="0.25">
      <c r="A162" s="41" t="s">
        <v>134</v>
      </c>
      <c r="B162" s="16">
        <f>SUM(B163,B164,B165,B166,B169,B172,B174,B175,B176,B177,B179,B173)</f>
        <v>726913</v>
      </c>
      <c r="C162" s="16">
        <f>SUM(C163,C164,C165,C166,C169,C172,C174,C175,C176,C177,C179,C173)</f>
        <v>1048469</v>
      </c>
      <c r="D162" s="18">
        <f>C162*100/B162</f>
        <v>144.23583014748669</v>
      </c>
      <c r="E162" s="16">
        <f>SUM(E163,E164,E165,E166,E169,E172,E174,E175,E176,E177,E179,E173)</f>
        <v>705424</v>
      </c>
      <c r="F162" s="16">
        <f>SUM(F163,F164,F165,F166,F169,F172,F174,F175,F176,F177,F179,F173)</f>
        <v>1002669</v>
      </c>
      <c r="G162" s="18">
        <f>F162*100/E162</f>
        <v>142.13706933702284</v>
      </c>
      <c r="H162" s="16">
        <f>SUM(H163,H164,H165,H166,H169,H172,H174,H175,H176,H177,H179)</f>
        <v>182859</v>
      </c>
      <c r="I162" s="16">
        <f>SUM(I163,I164,I165,I166,I169,I172,I174,I175,I176,I177,I179)</f>
        <v>207170</v>
      </c>
      <c r="J162" s="18">
        <f>I162*100/H162</f>
        <v>113.29494309823416</v>
      </c>
      <c r="K162" s="129"/>
    </row>
    <row r="163" spans="1:11" ht="20.25" customHeight="1" thickTop="1" x14ac:dyDescent="0.2">
      <c r="A163" s="34" t="s">
        <v>135</v>
      </c>
      <c r="B163" s="20">
        <v>89307</v>
      </c>
      <c r="C163" s="20">
        <v>135093</v>
      </c>
      <c r="D163" s="21">
        <f>C163*100/B163</f>
        <v>151.26809768551178</v>
      </c>
      <c r="E163" s="20">
        <v>85785</v>
      </c>
      <c r="F163" s="20">
        <v>119158</v>
      </c>
      <c r="G163" s="21">
        <f>F163*100/E163</f>
        <v>138.90307163256981</v>
      </c>
      <c r="H163" s="20">
        <v>58241</v>
      </c>
      <c r="I163" s="20">
        <v>70654</v>
      </c>
      <c r="J163" s="22">
        <f>I163*100/H163</f>
        <v>121.31316426572346</v>
      </c>
      <c r="K163" s="22"/>
    </row>
    <row r="164" spans="1:11" ht="20.25" customHeight="1" x14ac:dyDescent="0.2">
      <c r="A164" s="34" t="s">
        <v>136</v>
      </c>
      <c r="B164" s="20">
        <v>75598</v>
      </c>
      <c r="C164" s="20">
        <v>111816</v>
      </c>
      <c r="D164" s="21">
        <f>C164*100/B164</f>
        <v>147.90867483266754</v>
      </c>
      <c r="E164" s="20">
        <v>71546</v>
      </c>
      <c r="F164" s="20">
        <v>104343</v>
      </c>
      <c r="G164" s="21">
        <f>F164*100/E164</f>
        <v>145.84043831940289</v>
      </c>
      <c r="H164" s="20">
        <v>29749</v>
      </c>
      <c r="I164" s="20">
        <v>33170</v>
      </c>
      <c r="J164" s="22">
        <f>I164*100/H164</f>
        <v>111.49954620323372</v>
      </c>
      <c r="K164" s="22"/>
    </row>
    <row r="165" spans="1:11" ht="20.25" customHeight="1" x14ac:dyDescent="0.2">
      <c r="A165" s="34" t="s">
        <v>137</v>
      </c>
      <c r="B165" s="20">
        <v>106928</v>
      </c>
      <c r="C165" s="20">
        <v>156960</v>
      </c>
      <c r="D165" s="21">
        <f>C165*100/B165</f>
        <v>146.79036360915757</v>
      </c>
      <c r="E165" s="20">
        <v>97974</v>
      </c>
      <c r="F165" s="20">
        <v>140673</v>
      </c>
      <c r="G165" s="21">
        <f>F165*100/E165</f>
        <v>143.58197072692755</v>
      </c>
      <c r="H165" s="20">
        <v>56250</v>
      </c>
      <c r="I165" s="20">
        <v>63583</v>
      </c>
      <c r="J165" s="22">
        <f>I165*100/H165</f>
        <v>113.03644444444444</v>
      </c>
      <c r="K165" s="22"/>
    </row>
    <row r="166" spans="1:11" ht="30.75" customHeight="1" x14ac:dyDescent="0.2">
      <c r="A166" s="34" t="s">
        <v>138</v>
      </c>
      <c r="B166" s="54">
        <f>SUM(B167:B168)</f>
        <v>42818</v>
      </c>
      <c r="C166" s="54">
        <f>SUM(C167:C168)</f>
        <v>59339</v>
      </c>
      <c r="D166" s="21">
        <f>C166*100/B166</f>
        <v>138.58424027278247</v>
      </c>
      <c r="E166" s="54">
        <f>SUM(E167:E168)</f>
        <v>40581</v>
      </c>
      <c r="F166" s="54">
        <f>SUM(F167:F168)</f>
        <v>57353</v>
      </c>
      <c r="G166" s="21">
        <f>F166*100/E166</f>
        <v>141.32968630639954</v>
      </c>
      <c r="H166" s="54">
        <f>SUM(H167:H168)</f>
        <v>18218</v>
      </c>
      <c r="I166" s="54">
        <f>SUM(I167:I168)</f>
        <v>17967</v>
      </c>
      <c r="J166" s="21">
        <f>I166*100/H166</f>
        <v>98.622241738939508</v>
      </c>
      <c r="K166" s="21"/>
    </row>
    <row r="167" spans="1:11" s="27" customFormat="1" ht="30" customHeight="1" x14ac:dyDescent="0.2">
      <c r="A167" s="105" t="s">
        <v>139</v>
      </c>
      <c r="B167" s="106">
        <v>18461</v>
      </c>
      <c r="C167" s="106">
        <v>25365</v>
      </c>
      <c r="D167" s="25">
        <f t="shared" ref="D167:D179" si="28">C167*100/B167</f>
        <v>137.39775743459185</v>
      </c>
      <c r="E167" s="106">
        <v>17177</v>
      </c>
      <c r="F167" s="106">
        <v>24375</v>
      </c>
      <c r="G167" s="25">
        <f t="shared" ref="G167:G179" si="29">F167*100/E167</f>
        <v>141.90487279501659</v>
      </c>
      <c r="H167" s="106">
        <v>7585</v>
      </c>
      <c r="I167" s="106">
        <v>7291</v>
      </c>
      <c r="J167" s="25">
        <f t="shared" ref="J167:J179" si="30">I167*100/H167</f>
        <v>96.123928806855631</v>
      </c>
      <c r="K167" s="25"/>
    </row>
    <row r="168" spans="1:11" s="27" customFormat="1" ht="18" customHeight="1" x14ac:dyDescent="0.2">
      <c r="A168" s="105" t="s">
        <v>140</v>
      </c>
      <c r="B168" s="106">
        <v>24357</v>
      </c>
      <c r="C168" s="106">
        <v>33974</v>
      </c>
      <c r="D168" s="25">
        <f t="shared" si="28"/>
        <v>139.4835160323521</v>
      </c>
      <c r="E168" s="106">
        <v>23404</v>
      </c>
      <c r="F168" s="106">
        <v>32978</v>
      </c>
      <c r="G168" s="25">
        <f t="shared" si="29"/>
        <v>140.90753717313279</v>
      </c>
      <c r="H168" s="106">
        <v>10633</v>
      </c>
      <c r="I168" s="106">
        <v>10676</v>
      </c>
      <c r="J168" s="25">
        <f t="shared" si="30"/>
        <v>100.40440139189316</v>
      </c>
      <c r="K168" s="25"/>
    </row>
    <row r="169" spans="1:11" ht="30" customHeight="1" x14ac:dyDescent="0.2">
      <c r="A169" s="33" t="s">
        <v>141</v>
      </c>
      <c r="B169" s="54">
        <f>SUM(B170:B171)</f>
        <v>27829</v>
      </c>
      <c r="C169" s="54">
        <f>SUM(C170:C171)</f>
        <v>38888</v>
      </c>
      <c r="D169" s="21">
        <f t="shared" si="28"/>
        <v>139.73912106076395</v>
      </c>
      <c r="E169" s="54">
        <f>SUM(E170:E171)</f>
        <v>26355</v>
      </c>
      <c r="F169" s="54">
        <f>SUM(F170:F171)</f>
        <v>37155</v>
      </c>
      <c r="G169" s="21">
        <f t="shared" si="29"/>
        <v>140.97894137734775</v>
      </c>
      <c r="H169" s="54">
        <f>SUM(H170:H171)</f>
        <v>8372</v>
      </c>
      <c r="I169" s="54">
        <f>SUM(I170:I171)</f>
        <v>8631</v>
      </c>
      <c r="J169" s="21">
        <f t="shared" si="30"/>
        <v>103.09364548494983</v>
      </c>
      <c r="K169" s="21"/>
    </row>
    <row r="170" spans="1:11" s="27" customFormat="1" ht="30" customHeight="1" x14ac:dyDescent="0.2">
      <c r="A170" s="105" t="s">
        <v>139</v>
      </c>
      <c r="B170" s="38">
        <v>13591</v>
      </c>
      <c r="C170" s="38">
        <v>19059</v>
      </c>
      <c r="D170" s="25">
        <f t="shared" si="28"/>
        <v>140.23250680597454</v>
      </c>
      <c r="E170" s="38">
        <v>12681</v>
      </c>
      <c r="F170" s="38">
        <v>18086</v>
      </c>
      <c r="G170" s="25">
        <f t="shared" si="29"/>
        <v>142.62282154404227</v>
      </c>
      <c r="H170" s="38">
        <v>4092</v>
      </c>
      <c r="I170" s="38">
        <v>4155</v>
      </c>
      <c r="J170" s="26">
        <f t="shared" si="30"/>
        <v>101.53958944281526</v>
      </c>
      <c r="K170" s="26"/>
    </row>
    <row r="171" spans="1:11" s="27" customFormat="1" ht="18.75" customHeight="1" x14ac:dyDescent="0.2">
      <c r="A171" s="105" t="s">
        <v>140</v>
      </c>
      <c r="B171" s="38">
        <v>14238</v>
      </c>
      <c r="C171" s="38">
        <v>19829</v>
      </c>
      <c r="D171" s="25">
        <f t="shared" si="28"/>
        <v>139.26815563983706</v>
      </c>
      <c r="E171" s="38">
        <v>13674</v>
      </c>
      <c r="F171" s="38">
        <v>19069</v>
      </c>
      <c r="G171" s="25">
        <f t="shared" si="29"/>
        <v>139.45443908146848</v>
      </c>
      <c r="H171" s="38">
        <v>4280</v>
      </c>
      <c r="I171" s="38">
        <v>4476</v>
      </c>
      <c r="J171" s="26">
        <f t="shared" si="30"/>
        <v>104.57943925233644</v>
      </c>
      <c r="K171" s="26"/>
    </row>
    <row r="172" spans="1:11" ht="20.25" customHeight="1" x14ac:dyDescent="0.2">
      <c r="A172" s="33" t="s">
        <v>142</v>
      </c>
      <c r="B172" s="20">
        <v>343</v>
      </c>
      <c r="C172" s="20">
        <v>504</v>
      </c>
      <c r="D172" s="21">
        <f t="shared" si="28"/>
        <v>146.9387755102041</v>
      </c>
      <c r="E172" s="20">
        <v>352</v>
      </c>
      <c r="F172" s="20">
        <v>487</v>
      </c>
      <c r="G172" s="21">
        <f t="shared" si="29"/>
        <v>138.35227272727272</v>
      </c>
      <c r="H172" s="20">
        <v>259</v>
      </c>
      <c r="I172" s="20">
        <v>285</v>
      </c>
      <c r="J172" s="22">
        <f t="shared" si="30"/>
        <v>110.03861003861005</v>
      </c>
      <c r="K172" s="22"/>
    </row>
    <row r="173" spans="1:11" s="27" customFormat="1" ht="15.75" customHeight="1" x14ac:dyDescent="0.2">
      <c r="A173" s="70" t="s">
        <v>143</v>
      </c>
      <c r="B173" s="107" t="s">
        <v>17</v>
      </c>
      <c r="C173" s="107" t="s">
        <v>17</v>
      </c>
      <c r="D173" s="21" t="s">
        <v>18</v>
      </c>
      <c r="E173" s="107" t="s">
        <v>17</v>
      </c>
      <c r="F173" s="107" t="s">
        <v>17</v>
      </c>
      <c r="G173" s="21" t="s">
        <v>18</v>
      </c>
      <c r="H173" s="107">
        <v>1</v>
      </c>
      <c r="I173" s="107">
        <v>1</v>
      </c>
      <c r="J173" s="22">
        <f t="shared" si="30"/>
        <v>100</v>
      </c>
      <c r="K173" s="22"/>
    </row>
    <row r="174" spans="1:11" ht="16.5" customHeight="1" x14ac:dyDescent="0.2">
      <c r="A174" s="34" t="s">
        <v>144</v>
      </c>
      <c r="B174" s="20">
        <v>6385</v>
      </c>
      <c r="C174" s="20">
        <v>9415</v>
      </c>
      <c r="D174" s="21">
        <f t="shared" si="28"/>
        <v>147.45497259201252</v>
      </c>
      <c r="E174" s="20">
        <v>6011</v>
      </c>
      <c r="F174" s="20">
        <v>8498</v>
      </c>
      <c r="G174" s="21">
        <f t="shared" si="29"/>
        <v>141.37414739643987</v>
      </c>
      <c r="H174" s="20">
        <v>2703</v>
      </c>
      <c r="I174" s="20">
        <v>3246</v>
      </c>
      <c r="J174" s="22">
        <f t="shared" si="30"/>
        <v>120.08879023307436</v>
      </c>
      <c r="K174" s="22"/>
    </row>
    <row r="175" spans="1:11" ht="17.25" customHeight="1" x14ac:dyDescent="0.2">
      <c r="A175" s="34" t="s">
        <v>145</v>
      </c>
      <c r="B175" s="20">
        <v>35977</v>
      </c>
      <c r="C175" s="20">
        <v>51534</v>
      </c>
      <c r="D175" s="21">
        <f t="shared" si="28"/>
        <v>143.24151541262472</v>
      </c>
      <c r="E175" s="20">
        <v>35251</v>
      </c>
      <c r="F175" s="20">
        <v>50900</v>
      </c>
      <c r="G175" s="21">
        <f t="shared" si="29"/>
        <v>144.39306686335141</v>
      </c>
      <c r="H175" s="20">
        <v>5368</v>
      </c>
      <c r="I175" s="20">
        <v>5276</v>
      </c>
      <c r="J175" s="22">
        <f t="shared" si="30"/>
        <v>98.28614008941878</v>
      </c>
      <c r="K175" s="22"/>
    </row>
    <row r="176" spans="1:11" ht="17.25" customHeight="1" x14ac:dyDescent="0.2">
      <c r="A176" s="34" t="s">
        <v>146</v>
      </c>
      <c r="B176" s="20">
        <v>23219</v>
      </c>
      <c r="C176" s="20">
        <v>33733</v>
      </c>
      <c r="D176" s="21">
        <f t="shared" si="28"/>
        <v>145.28188121796805</v>
      </c>
      <c r="E176" s="20">
        <v>23059</v>
      </c>
      <c r="F176" s="20">
        <v>32914</v>
      </c>
      <c r="G176" s="21">
        <f t="shared" si="29"/>
        <v>142.73819333015308</v>
      </c>
      <c r="H176" s="20">
        <v>3695</v>
      </c>
      <c r="I176" s="20">
        <v>4354</v>
      </c>
      <c r="J176" s="22">
        <f t="shared" si="30"/>
        <v>117.83491204330176</v>
      </c>
      <c r="K176" s="22"/>
    </row>
    <row r="177" spans="1:11" ht="29.25" customHeight="1" x14ac:dyDescent="0.2">
      <c r="A177" s="34" t="s">
        <v>147</v>
      </c>
      <c r="B177" s="20">
        <v>318506</v>
      </c>
      <c r="C177" s="20">
        <v>451183</v>
      </c>
      <c r="D177" s="21">
        <f t="shared" si="28"/>
        <v>141.65604415615405</v>
      </c>
      <c r="E177" s="20">
        <v>318506</v>
      </c>
      <c r="F177" s="20">
        <v>451183</v>
      </c>
      <c r="G177" s="21">
        <f t="shared" si="29"/>
        <v>141.65604415615405</v>
      </c>
      <c r="H177" s="20" t="s">
        <v>17</v>
      </c>
      <c r="I177" s="20" t="s">
        <v>17</v>
      </c>
      <c r="J177" s="22" t="s">
        <v>18</v>
      </c>
      <c r="K177" s="22"/>
    </row>
    <row r="178" spans="1:11" s="27" customFormat="1" ht="26.25" customHeight="1" x14ac:dyDescent="0.2">
      <c r="A178" s="101" t="s">
        <v>148</v>
      </c>
      <c r="B178" s="38">
        <v>46213</v>
      </c>
      <c r="C178" s="38">
        <v>66832</v>
      </c>
      <c r="D178" s="25" t="s">
        <v>18</v>
      </c>
      <c r="E178" s="38">
        <v>46213</v>
      </c>
      <c r="F178" s="38">
        <v>66832</v>
      </c>
      <c r="G178" s="25" t="s">
        <v>18</v>
      </c>
      <c r="H178" s="38" t="s">
        <v>17</v>
      </c>
      <c r="I178" s="38" t="s">
        <v>17</v>
      </c>
      <c r="J178" s="25" t="s">
        <v>18</v>
      </c>
      <c r="K178" s="25"/>
    </row>
    <row r="179" spans="1:11" s="95" customFormat="1" ht="27" customHeight="1" x14ac:dyDescent="0.2">
      <c r="A179" s="108" t="s">
        <v>149</v>
      </c>
      <c r="B179" s="20">
        <v>3</v>
      </c>
      <c r="C179" s="20">
        <v>4</v>
      </c>
      <c r="D179" s="21">
        <f t="shared" si="28"/>
        <v>133.33333333333334</v>
      </c>
      <c r="E179" s="20">
        <v>4</v>
      </c>
      <c r="F179" s="20">
        <v>5</v>
      </c>
      <c r="G179" s="21">
        <f t="shared" si="29"/>
        <v>125</v>
      </c>
      <c r="H179" s="20">
        <v>4</v>
      </c>
      <c r="I179" s="20">
        <v>4</v>
      </c>
      <c r="J179" s="22">
        <f t="shared" si="30"/>
        <v>100</v>
      </c>
      <c r="K179" s="22"/>
    </row>
    <row r="180" spans="1:11" ht="21" customHeight="1" x14ac:dyDescent="0.2">
      <c r="A180" s="145" t="s">
        <v>150</v>
      </c>
      <c r="B180" s="145"/>
      <c r="C180" s="145"/>
      <c r="D180" s="145"/>
      <c r="E180" s="145"/>
      <c r="F180" s="145"/>
      <c r="G180" s="145"/>
      <c r="H180" s="145"/>
      <c r="I180" s="145"/>
      <c r="J180" s="145"/>
      <c r="K180" s="56"/>
    </row>
    <row r="181" spans="1:11" ht="35.450000000000003" customHeight="1" thickBot="1" x14ac:dyDescent="0.25">
      <c r="A181" s="41" t="s">
        <v>151</v>
      </c>
      <c r="B181" s="16">
        <f>SUM(B182:B183,B185:B186)</f>
        <v>54398</v>
      </c>
      <c r="C181" s="16">
        <f>SUM(C182:C183,C185:C186)</f>
        <v>77689</v>
      </c>
      <c r="D181" s="18">
        <f>C181*100/B181</f>
        <v>142.81591234971873</v>
      </c>
      <c r="E181" s="16">
        <f>SUM(E182:E183,E185:E186)</f>
        <v>53025</v>
      </c>
      <c r="F181" s="16">
        <f>SUM(F182:F183,F185:F186)</f>
        <v>75573</v>
      </c>
      <c r="G181" s="18">
        <f>F181*100/E181</f>
        <v>142.52333804809052</v>
      </c>
      <c r="H181" s="16">
        <f>SUM(H182:H183,H185:H186)</f>
        <v>40331</v>
      </c>
      <c r="I181" s="16">
        <f>SUM(I182:I183,I185:I186)</f>
        <v>41074</v>
      </c>
      <c r="J181" s="18">
        <f>I181*100/H181</f>
        <v>101.84225533708562</v>
      </c>
      <c r="K181" s="129"/>
    </row>
    <row r="182" spans="1:11" s="69" customFormat="1" ht="27" customHeight="1" thickTop="1" x14ac:dyDescent="0.2">
      <c r="A182" s="55" t="s">
        <v>152</v>
      </c>
      <c r="B182" s="54">
        <v>39395</v>
      </c>
      <c r="C182" s="54">
        <v>56408</v>
      </c>
      <c r="D182" s="21">
        <f t="shared" ref="D182:D189" si="31">C182*100/B182</f>
        <v>143.18568346236833</v>
      </c>
      <c r="E182" s="54">
        <v>37291</v>
      </c>
      <c r="F182" s="54">
        <v>53829</v>
      </c>
      <c r="G182" s="21">
        <f>F182*100/E182</f>
        <v>144.34850231959453</v>
      </c>
      <c r="H182" s="54">
        <v>37772</v>
      </c>
      <c r="I182" s="54">
        <v>38247</v>
      </c>
      <c r="J182" s="22">
        <f>I182*100/H182</f>
        <v>101.25754527162978</v>
      </c>
      <c r="K182" s="22"/>
    </row>
    <row r="183" spans="1:11" ht="27" customHeight="1" x14ac:dyDescent="0.2">
      <c r="A183" s="34" t="s">
        <v>153</v>
      </c>
      <c r="B183" s="20">
        <v>8687</v>
      </c>
      <c r="C183" s="20">
        <v>12775</v>
      </c>
      <c r="D183" s="21">
        <f t="shared" si="31"/>
        <v>147.05882352941177</v>
      </c>
      <c r="E183" s="20">
        <v>10157</v>
      </c>
      <c r="F183" s="20">
        <v>14090</v>
      </c>
      <c r="G183" s="21">
        <f>F183*100/E183</f>
        <v>138.72206360145714</v>
      </c>
      <c r="H183" s="20">
        <v>860</v>
      </c>
      <c r="I183" s="20">
        <v>1015</v>
      </c>
      <c r="J183" s="22">
        <f>I183*100/H183</f>
        <v>118.02325581395348</v>
      </c>
      <c r="K183" s="22"/>
    </row>
    <row r="184" spans="1:11" s="27" customFormat="1" ht="36.75" customHeight="1" x14ac:dyDescent="0.2">
      <c r="A184" s="101" t="s">
        <v>129</v>
      </c>
      <c r="B184" s="38">
        <v>167</v>
      </c>
      <c r="C184" s="38">
        <v>245</v>
      </c>
      <c r="D184" s="25">
        <f t="shared" si="31"/>
        <v>146.70658682634732</v>
      </c>
      <c r="E184" s="38">
        <v>124</v>
      </c>
      <c r="F184" s="38">
        <v>168</v>
      </c>
      <c r="G184" s="25">
        <f>F184*100/E184</f>
        <v>135.48387096774192</v>
      </c>
      <c r="H184" s="38">
        <v>49</v>
      </c>
      <c r="I184" s="38">
        <v>83</v>
      </c>
      <c r="J184" s="26">
        <f>I184*100/H184</f>
        <v>169.38775510204081</v>
      </c>
      <c r="K184" s="26"/>
    </row>
    <row r="185" spans="1:11" ht="27" customHeight="1" x14ac:dyDescent="0.2">
      <c r="A185" s="34" t="s">
        <v>86</v>
      </c>
      <c r="B185" s="20">
        <v>6316</v>
      </c>
      <c r="C185" s="20">
        <v>8502</v>
      </c>
      <c r="D185" s="21">
        <f t="shared" si="31"/>
        <v>134.61051298290056</v>
      </c>
      <c r="E185" s="20">
        <v>5577</v>
      </c>
      <c r="F185" s="20">
        <v>7652</v>
      </c>
      <c r="G185" s="21">
        <f>F185*100/E185</f>
        <v>137.20638336022952</v>
      </c>
      <c r="H185" s="20">
        <v>1699</v>
      </c>
      <c r="I185" s="20">
        <v>1810</v>
      </c>
      <c r="J185" s="22">
        <f>I185*100/H185</f>
        <v>106.53325485579752</v>
      </c>
      <c r="K185" s="22"/>
    </row>
    <row r="186" spans="1:11" ht="27" customHeight="1" x14ac:dyDescent="0.2">
      <c r="A186" s="73" t="s">
        <v>154</v>
      </c>
      <c r="B186" s="20" t="s">
        <v>17</v>
      </c>
      <c r="C186" s="20">
        <v>4</v>
      </c>
      <c r="D186" s="21" t="s">
        <v>18</v>
      </c>
      <c r="E186" s="20" t="s">
        <v>17</v>
      </c>
      <c r="F186" s="20">
        <v>2</v>
      </c>
      <c r="G186" s="21" t="s">
        <v>18</v>
      </c>
      <c r="H186" s="20" t="s">
        <v>17</v>
      </c>
      <c r="I186" s="20">
        <v>2</v>
      </c>
      <c r="J186" s="21" t="s">
        <v>18</v>
      </c>
      <c r="K186" s="21"/>
    </row>
    <row r="187" spans="1:11" s="11" customFormat="1" ht="57" customHeight="1" thickBot="1" x14ac:dyDescent="0.25">
      <c r="A187" s="41" t="s">
        <v>38</v>
      </c>
      <c r="B187" s="44">
        <f>SUM(B188:B190)</f>
        <v>16552</v>
      </c>
      <c r="C187" s="44">
        <f>SUM(C188:C190)</f>
        <v>26244</v>
      </c>
      <c r="D187" s="45">
        <f t="shared" si="31"/>
        <v>158.554857419043</v>
      </c>
      <c r="E187" s="44">
        <f>SUM(E188:E190)</f>
        <v>14335</v>
      </c>
      <c r="F187" s="44">
        <f>SUM(F188:F190)</f>
        <v>21402</v>
      </c>
      <c r="G187" s="45">
        <f>F187*100/E187</f>
        <v>149.29891873038019</v>
      </c>
      <c r="H187" s="44">
        <f>SUM(H188:H189)</f>
        <v>16696</v>
      </c>
      <c r="I187" s="44">
        <f>SUM(I188:I189)</f>
        <v>19321</v>
      </c>
      <c r="J187" s="18">
        <f>I187*100/H187</f>
        <v>115.72232870148538</v>
      </c>
      <c r="K187" s="129"/>
    </row>
    <row r="188" spans="1:11" ht="27" customHeight="1" thickTop="1" x14ac:dyDescent="0.2">
      <c r="A188" s="34" t="s">
        <v>91</v>
      </c>
      <c r="B188" s="20">
        <v>15439</v>
      </c>
      <c r="C188" s="20">
        <v>24379</v>
      </c>
      <c r="D188" s="21">
        <f t="shared" si="31"/>
        <v>157.90530474771683</v>
      </c>
      <c r="E188" s="20">
        <v>13428</v>
      </c>
      <c r="F188" s="20">
        <v>19866</v>
      </c>
      <c r="G188" s="21">
        <f>F188*100/E188</f>
        <v>147.94459338695265</v>
      </c>
      <c r="H188" s="20">
        <v>16206</v>
      </c>
      <c r="I188" s="20">
        <v>18708</v>
      </c>
      <c r="J188" s="22">
        <f>I188*100/H188</f>
        <v>115.4387263976305</v>
      </c>
      <c r="K188" s="22"/>
    </row>
    <row r="189" spans="1:11" ht="27" customHeight="1" x14ac:dyDescent="0.2">
      <c r="A189" s="34" t="s">
        <v>155</v>
      </c>
      <c r="B189" s="20">
        <v>1113</v>
      </c>
      <c r="C189" s="20">
        <v>1865</v>
      </c>
      <c r="D189" s="21">
        <f t="shared" si="31"/>
        <v>167.56513926325246</v>
      </c>
      <c r="E189" s="20">
        <v>907</v>
      </c>
      <c r="F189" s="20">
        <v>1536</v>
      </c>
      <c r="G189" s="21">
        <f>F189*100/E189</f>
        <v>169.34950385887541</v>
      </c>
      <c r="H189" s="20">
        <v>490</v>
      </c>
      <c r="I189" s="20">
        <v>613</v>
      </c>
      <c r="J189" s="22">
        <f>I189*100/H189</f>
        <v>125.10204081632654</v>
      </c>
      <c r="K189" s="22"/>
    </row>
    <row r="190" spans="1:11" s="69" customFormat="1" ht="27" customHeight="1" x14ac:dyDescent="0.2">
      <c r="A190" s="109" t="s">
        <v>156</v>
      </c>
      <c r="B190" s="54" t="s">
        <v>17</v>
      </c>
      <c r="C190" s="54" t="s">
        <v>17</v>
      </c>
      <c r="D190" s="21" t="s">
        <v>18</v>
      </c>
      <c r="E190" s="54" t="s">
        <v>17</v>
      </c>
      <c r="F190" s="54" t="s">
        <v>17</v>
      </c>
      <c r="G190" s="21" t="s">
        <v>18</v>
      </c>
      <c r="H190" s="54" t="s">
        <v>17</v>
      </c>
      <c r="I190" s="54" t="s">
        <v>17</v>
      </c>
      <c r="J190" s="21" t="s">
        <v>18</v>
      </c>
      <c r="K190" s="21"/>
    </row>
    <row r="191" spans="1:11" ht="20.25" customHeight="1" x14ac:dyDescent="0.2">
      <c r="A191" s="145" t="s">
        <v>124</v>
      </c>
      <c r="B191" s="145"/>
      <c r="C191" s="145"/>
      <c r="D191" s="145"/>
      <c r="E191" s="145"/>
      <c r="F191" s="145"/>
      <c r="G191" s="145"/>
      <c r="H191" s="145"/>
      <c r="I191" s="145"/>
      <c r="J191" s="145"/>
      <c r="K191" s="56"/>
    </row>
    <row r="192" spans="1:11" s="11" customFormat="1" ht="37.5" customHeight="1" thickBot="1" x14ac:dyDescent="0.25">
      <c r="A192" s="41" t="s">
        <v>157</v>
      </c>
      <c r="B192" s="16">
        <f>SUM(B197:B199,B193:B195,B211:B212)</f>
        <v>768410</v>
      </c>
      <c r="C192" s="16">
        <f>SUM(C197:C199,C193:C195,C211:C212)</f>
        <v>1155617</v>
      </c>
      <c r="D192" s="18">
        <f t="shared" ref="D192:D199" si="32">C192*100/B192</f>
        <v>150.3906768522013</v>
      </c>
      <c r="E192" s="16">
        <f>SUM(E197:E199,E193:E195,E211:E212)</f>
        <v>719813</v>
      </c>
      <c r="F192" s="16">
        <f>SUM(F197:F199,F193:F195,F211:F212)</f>
        <v>1093175</v>
      </c>
      <c r="G192" s="18">
        <f t="shared" ref="G192:G199" si="33">F192*100/E192</f>
        <v>151.86930494447864</v>
      </c>
      <c r="H192" s="16">
        <f>SUM(H197:H199,H193:H195,H211:H212)</f>
        <v>201986</v>
      </c>
      <c r="I192" s="16">
        <f>SUM(I197:I199,I193:I195,I211:I212)</f>
        <v>215832</v>
      </c>
      <c r="J192" s="18">
        <f t="shared" ref="J192:J199" si="34">I192*100/H192</f>
        <v>106.85493053974038</v>
      </c>
      <c r="K192" s="129"/>
    </row>
    <row r="193" spans="1:11" s="69" customFormat="1" ht="20.25" customHeight="1" thickTop="1" x14ac:dyDescent="0.2">
      <c r="A193" s="57" t="s">
        <v>158</v>
      </c>
      <c r="B193" s="54">
        <v>53374</v>
      </c>
      <c r="C193" s="54">
        <v>78774</v>
      </c>
      <c r="D193" s="21">
        <f t="shared" si="32"/>
        <v>147.58871360587551</v>
      </c>
      <c r="E193" s="54">
        <v>45495</v>
      </c>
      <c r="F193" s="54">
        <v>65318</v>
      </c>
      <c r="G193" s="21">
        <f t="shared" si="33"/>
        <v>143.57182107923947</v>
      </c>
      <c r="H193" s="54">
        <v>54477</v>
      </c>
      <c r="I193" s="54">
        <v>60054</v>
      </c>
      <c r="J193" s="21">
        <f t="shared" si="34"/>
        <v>110.23734787157883</v>
      </c>
      <c r="K193" s="21"/>
    </row>
    <row r="194" spans="1:11" ht="20.25" customHeight="1" x14ac:dyDescent="0.2">
      <c r="A194" s="34" t="s">
        <v>159</v>
      </c>
      <c r="B194" s="20">
        <v>137</v>
      </c>
      <c r="C194" s="20">
        <v>207</v>
      </c>
      <c r="D194" s="21">
        <f t="shared" si="32"/>
        <v>151.09489051094891</v>
      </c>
      <c r="E194" s="20">
        <v>122</v>
      </c>
      <c r="F194" s="20">
        <v>179</v>
      </c>
      <c r="G194" s="21">
        <f t="shared" si="33"/>
        <v>146.72131147540983</v>
      </c>
      <c r="H194" s="20">
        <v>136</v>
      </c>
      <c r="I194" s="20">
        <v>149</v>
      </c>
      <c r="J194" s="21">
        <f t="shared" si="34"/>
        <v>109.55882352941177</v>
      </c>
      <c r="K194" s="21"/>
    </row>
    <row r="195" spans="1:11" ht="20.25" customHeight="1" x14ac:dyDescent="0.2">
      <c r="A195" s="55" t="s">
        <v>160</v>
      </c>
      <c r="B195" s="20">
        <v>349532</v>
      </c>
      <c r="C195" s="20">
        <v>467961</v>
      </c>
      <c r="D195" s="21">
        <f t="shared" si="32"/>
        <v>133.88216243434078</v>
      </c>
      <c r="E195" s="20">
        <v>330104</v>
      </c>
      <c r="F195" s="20">
        <v>458727</v>
      </c>
      <c r="G195" s="21">
        <f t="shared" si="33"/>
        <v>138.96438698107264</v>
      </c>
      <c r="H195" s="20">
        <v>88277</v>
      </c>
      <c r="I195" s="20">
        <v>78085</v>
      </c>
      <c r="J195" s="21">
        <f t="shared" si="34"/>
        <v>88.454523828403779</v>
      </c>
      <c r="K195" s="21"/>
    </row>
    <row r="196" spans="1:11" s="27" customFormat="1" ht="36.75" customHeight="1" x14ac:dyDescent="0.2">
      <c r="A196" s="101" t="s">
        <v>129</v>
      </c>
      <c r="B196" s="38">
        <v>198713</v>
      </c>
      <c r="C196" s="38">
        <v>244238</v>
      </c>
      <c r="D196" s="25">
        <f t="shared" si="32"/>
        <v>122.90992536975438</v>
      </c>
      <c r="E196" s="38">
        <v>142718</v>
      </c>
      <c r="F196" s="38">
        <v>201579</v>
      </c>
      <c r="G196" s="25">
        <f t="shared" si="33"/>
        <v>141.24287055592146</v>
      </c>
      <c r="H196" s="38">
        <v>62835</v>
      </c>
      <c r="I196" s="38">
        <v>49501</v>
      </c>
      <c r="J196" s="25">
        <f t="shared" si="34"/>
        <v>78.779342723004689</v>
      </c>
      <c r="K196" s="25"/>
    </row>
    <row r="197" spans="1:11" ht="20.25" customHeight="1" x14ac:dyDescent="0.2">
      <c r="A197" s="55" t="s">
        <v>161</v>
      </c>
      <c r="B197" s="20">
        <v>20112</v>
      </c>
      <c r="C197" s="20">
        <v>35682</v>
      </c>
      <c r="D197" s="21">
        <f t="shared" si="32"/>
        <v>177.4164677804296</v>
      </c>
      <c r="E197" s="20">
        <v>19422</v>
      </c>
      <c r="F197" s="20">
        <v>29263</v>
      </c>
      <c r="G197" s="21">
        <f t="shared" si="33"/>
        <v>150.66934404283802</v>
      </c>
      <c r="H197" s="20">
        <v>5172</v>
      </c>
      <c r="I197" s="20">
        <v>10901</v>
      </c>
      <c r="J197" s="21">
        <f t="shared" si="34"/>
        <v>210.76952822892497</v>
      </c>
      <c r="K197" s="21"/>
    </row>
    <row r="198" spans="1:11" ht="20.25" customHeight="1" x14ac:dyDescent="0.2">
      <c r="A198" s="55" t="s">
        <v>162</v>
      </c>
      <c r="B198" s="20">
        <v>2106</v>
      </c>
      <c r="C198" s="20">
        <v>3161</v>
      </c>
      <c r="D198" s="21">
        <f t="shared" si="32"/>
        <v>150.09496676163343</v>
      </c>
      <c r="E198" s="20">
        <v>1821</v>
      </c>
      <c r="F198" s="20">
        <v>2702</v>
      </c>
      <c r="G198" s="21">
        <f t="shared" si="33"/>
        <v>148.38001098297639</v>
      </c>
      <c r="H198" s="20">
        <v>1182</v>
      </c>
      <c r="I198" s="20">
        <v>1356</v>
      </c>
      <c r="J198" s="21">
        <f t="shared" si="34"/>
        <v>114.72081218274111</v>
      </c>
      <c r="K198" s="21"/>
    </row>
    <row r="199" spans="1:11" s="65" customFormat="1" ht="27" customHeight="1" x14ac:dyDescent="0.2">
      <c r="A199" s="55" t="s">
        <v>163</v>
      </c>
      <c r="B199" s="20">
        <f>SUM(B201:B207,B209,B210)</f>
        <v>5581</v>
      </c>
      <c r="C199" s="20">
        <f>SUM(C201:C207,C209,C210)</f>
        <v>8499</v>
      </c>
      <c r="D199" s="21">
        <f t="shared" si="32"/>
        <v>152.28453682135819</v>
      </c>
      <c r="E199" s="20">
        <f>SUM(E201:E207,E209,E210)</f>
        <v>5230</v>
      </c>
      <c r="F199" s="20">
        <f>SUM(F201:F207,F209,F210)</f>
        <v>7625</v>
      </c>
      <c r="G199" s="21">
        <f t="shared" si="33"/>
        <v>145.79349904397705</v>
      </c>
      <c r="H199" s="20">
        <f>SUM(H201:H207,H209,H210)</f>
        <v>5389</v>
      </c>
      <c r="I199" s="20">
        <f>SUM(I201:I207,I209,I210)</f>
        <v>5912</v>
      </c>
      <c r="J199" s="21">
        <f t="shared" si="34"/>
        <v>109.70495453701986</v>
      </c>
      <c r="K199" s="21"/>
    </row>
    <row r="200" spans="1:11" s="27" customFormat="1" ht="12.75" customHeight="1" x14ac:dyDescent="0.2">
      <c r="A200" s="105" t="s">
        <v>15</v>
      </c>
      <c r="B200" s="38"/>
      <c r="C200" s="38"/>
      <c r="D200" s="25"/>
      <c r="E200" s="38"/>
      <c r="F200" s="38"/>
      <c r="G200" s="25"/>
      <c r="H200" s="38"/>
      <c r="I200" s="38"/>
      <c r="J200" s="25"/>
      <c r="K200" s="25"/>
    </row>
    <row r="201" spans="1:11" s="27" customFormat="1" ht="27" customHeight="1" x14ac:dyDescent="0.2">
      <c r="A201" s="101" t="s">
        <v>164</v>
      </c>
      <c r="B201" s="38">
        <v>2377</v>
      </c>
      <c r="C201" s="38">
        <v>3613</v>
      </c>
      <c r="D201" s="25">
        <f>C201*100/B201</f>
        <v>151.99831720656289</v>
      </c>
      <c r="E201" s="38">
        <v>2305</v>
      </c>
      <c r="F201" s="38">
        <v>3432</v>
      </c>
      <c r="G201" s="25">
        <f>F201*100/E201</f>
        <v>148.89370932754881</v>
      </c>
      <c r="H201" s="38">
        <v>1066</v>
      </c>
      <c r="I201" s="38">
        <v>1175</v>
      </c>
      <c r="J201" s="25">
        <f>I201*100/H201</f>
        <v>110.22514071294559</v>
      </c>
      <c r="K201" s="25"/>
    </row>
    <row r="202" spans="1:11" s="27" customFormat="1" ht="15" customHeight="1" x14ac:dyDescent="0.2">
      <c r="A202" s="61" t="s">
        <v>165</v>
      </c>
      <c r="B202" s="38">
        <v>504</v>
      </c>
      <c r="C202" s="38">
        <v>748</v>
      </c>
      <c r="D202" s="25">
        <f t="shared" ref="D202:D207" si="35">C202*100/B202</f>
        <v>148.4126984126984</v>
      </c>
      <c r="E202" s="38">
        <v>327</v>
      </c>
      <c r="F202" s="38">
        <v>478</v>
      </c>
      <c r="G202" s="25">
        <f t="shared" ref="G202:G207" si="36">F202*100/E202</f>
        <v>146.17737003058105</v>
      </c>
      <c r="H202" s="38">
        <v>2487</v>
      </c>
      <c r="I202" s="38">
        <v>2580</v>
      </c>
      <c r="J202" s="25">
        <f t="shared" ref="J202:J207" si="37">I202*100/H202</f>
        <v>103.7394451145959</v>
      </c>
      <c r="K202" s="25"/>
    </row>
    <row r="203" spans="1:11" s="27" customFormat="1" ht="27" customHeight="1" x14ac:dyDescent="0.2">
      <c r="A203" s="61" t="s">
        <v>166</v>
      </c>
      <c r="B203" s="38">
        <v>16</v>
      </c>
      <c r="C203" s="38">
        <v>20</v>
      </c>
      <c r="D203" s="25">
        <f t="shared" si="35"/>
        <v>125</v>
      </c>
      <c r="E203" s="38">
        <v>20</v>
      </c>
      <c r="F203" s="38">
        <v>24</v>
      </c>
      <c r="G203" s="25">
        <f t="shared" si="36"/>
        <v>120</v>
      </c>
      <c r="H203" s="38">
        <v>4</v>
      </c>
      <c r="I203" s="38">
        <v>4</v>
      </c>
      <c r="J203" s="25">
        <f t="shared" si="37"/>
        <v>100</v>
      </c>
      <c r="K203" s="25"/>
    </row>
    <row r="204" spans="1:11" s="27" customFormat="1" ht="27" customHeight="1" x14ac:dyDescent="0.2">
      <c r="A204" s="61" t="s">
        <v>167</v>
      </c>
      <c r="B204" s="38">
        <v>792</v>
      </c>
      <c r="C204" s="38">
        <v>1201</v>
      </c>
      <c r="D204" s="25">
        <f t="shared" si="35"/>
        <v>151.64141414141415</v>
      </c>
      <c r="E204" s="38">
        <v>690</v>
      </c>
      <c r="F204" s="38">
        <v>1007</v>
      </c>
      <c r="G204" s="25">
        <f t="shared" si="36"/>
        <v>145.94202898550725</v>
      </c>
      <c r="H204" s="38">
        <v>701</v>
      </c>
      <c r="I204" s="38">
        <v>793</v>
      </c>
      <c r="J204" s="25">
        <f t="shared" si="37"/>
        <v>113.12410841654778</v>
      </c>
      <c r="K204" s="25"/>
    </row>
    <row r="205" spans="1:11" s="27" customFormat="1" ht="42.75" customHeight="1" x14ac:dyDescent="0.2">
      <c r="A205" s="61" t="s">
        <v>168</v>
      </c>
      <c r="B205" s="38">
        <v>296</v>
      </c>
      <c r="C205" s="38">
        <v>509</v>
      </c>
      <c r="D205" s="25">
        <f t="shared" si="35"/>
        <v>171.95945945945945</v>
      </c>
      <c r="E205" s="38">
        <v>292</v>
      </c>
      <c r="F205" s="38">
        <v>456</v>
      </c>
      <c r="G205" s="25">
        <f t="shared" si="36"/>
        <v>156.16438356164383</v>
      </c>
      <c r="H205" s="38">
        <v>71</v>
      </c>
      <c r="I205" s="38">
        <v>120</v>
      </c>
      <c r="J205" s="25">
        <f t="shared" si="37"/>
        <v>169.01408450704224</v>
      </c>
      <c r="K205" s="25"/>
    </row>
    <row r="206" spans="1:11" s="27" customFormat="1" ht="43.5" customHeight="1" x14ac:dyDescent="0.2">
      <c r="A206" s="61" t="s">
        <v>169</v>
      </c>
      <c r="B206" s="38">
        <v>56</v>
      </c>
      <c r="C206" s="38">
        <v>81</v>
      </c>
      <c r="D206" s="25">
        <f t="shared" si="35"/>
        <v>144.64285714285714</v>
      </c>
      <c r="E206" s="38">
        <v>55</v>
      </c>
      <c r="F206" s="38">
        <v>75</v>
      </c>
      <c r="G206" s="25">
        <f t="shared" si="36"/>
        <v>136.36363636363637</v>
      </c>
      <c r="H206" s="38">
        <v>26</v>
      </c>
      <c r="I206" s="38">
        <v>31</v>
      </c>
      <c r="J206" s="25">
        <f t="shared" si="37"/>
        <v>119.23076923076923</v>
      </c>
      <c r="K206" s="25"/>
    </row>
    <row r="207" spans="1:11" s="27" customFormat="1" ht="27" customHeight="1" x14ac:dyDescent="0.2">
      <c r="A207" s="61" t="s">
        <v>170</v>
      </c>
      <c r="B207" s="38">
        <v>603</v>
      </c>
      <c r="C207" s="38">
        <v>871</v>
      </c>
      <c r="D207" s="25">
        <f t="shared" si="35"/>
        <v>144.44444444444446</v>
      </c>
      <c r="E207" s="38">
        <v>458</v>
      </c>
      <c r="F207" s="38">
        <v>620</v>
      </c>
      <c r="G207" s="25">
        <f t="shared" si="36"/>
        <v>135.3711790393013</v>
      </c>
      <c r="H207" s="38">
        <v>378</v>
      </c>
      <c r="I207" s="38">
        <v>484</v>
      </c>
      <c r="J207" s="25">
        <f t="shared" si="37"/>
        <v>128.04232804232805</v>
      </c>
      <c r="K207" s="25"/>
    </row>
    <row r="208" spans="1:11" ht="20.25" customHeight="1" x14ac:dyDescent="0.2">
      <c r="A208" s="145" t="s">
        <v>171</v>
      </c>
      <c r="B208" s="145"/>
      <c r="C208" s="145"/>
      <c r="D208" s="145"/>
      <c r="E208" s="145"/>
      <c r="F208" s="145"/>
      <c r="G208" s="145"/>
      <c r="H208" s="145"/>
      <c r="I208" s="145"/>
      <c r="J208" s="145"/>
      <c r="K208" s="56"/>
    </row>
    <row r="209" spans="1:11" s="27" customFormat="1" ht="27" customHeight="1" x14ac:dyDescent="0.2">
      <c r="A209" s="61" t="s">
        <v>172</v>
      </c>
      <c r="B209" s="110">
        <v>936</v>
      </c>
      <c r="C209" s="110">
        <v>1454</v>
      </c>
      <c r="D209" s="111">
        <f t="shared" ref="D209:D214" si="38">C209*100/B209</f>
        <v>155.34188034188034</v>
      </c>
      <c r="E209" s="110">
        <v>1063</v>
      </c>
      <c r="F209" s="110">
        <v>1507</v>
      </c>
      <c r="G209" s="111">
        <f t="shared" ref="G209:G214" si="39">F209*100/E209</f>
        <v>141.76857949200377</v>
      </c>
      <c r="H209" s="110">
        <v>540</v>
      </c>
      <c r="I209" s="110">
        <v>614</v>
      </c>
      <c r="J209" s="112">
        <f t="shared" ref="J209:J214" si="40">I209*100/H209</f>
        <v>113.70370370370371</v>
      </c>
      <c r="K209" s="112"/>
    </row>
    <row r="210" spans="1:11" s="27" customFormat="1" ht="27" customHeight="1" x14ac:dyDescent="0.2">
      <c r="A210" s="61" t="s">
        <v>173</v>
      </c>
      <c r="B210" s="110">
        <f>1</f>
        <v>1</v>
      </c>
      <c r="C210" s="110">
        <v>2</v>
      </c>
      <c r="D210" s="111">
        <f t="shared" si="38"/>
        <v>200</v>
      </c>
      <c r="E210" s="110">
        <v>20</v>
      </c>
      <c r="F210" s="110">
        <v>26</v>
      </c>
      <c r="G210" s="111">
        <f t="shared" si="39"/>
        <v>130</v>
      </c>
      <c r="H210" s="110">
        <v>116</v>
      </c>
      <c r="I210" s="110">
        <f>95+16</f>
        <v>111</v>
      </c>
      <c r="J210" s="112">
        <f t="shared" si="40"/>
        <v>95.689655172413794</v>
      </c>
      <c r="K210" s="112"/>
    </row>
    <row r="211" spans="1:11" ht="27" customHeight="1" x14ac:dyDescent="0.2">
      <c r="A211" s="73" t="s">
        <v>78</v>
      </c>
      <c r="B211" s="103">
        <f>1</f>
        <v>1</v>
      </c>
      <c r="C211" s="124">
        <v>3</v>
      </c>
      <c r="D211" s="102">
        <f t="shared" si="38"/>
        <v>300</v>
      </c>
      <c r="E211" s="124">
        <f>1+26</f>
        <v>27</v>
      </c>
      <c r="F211" s="124">
        <v>30</v>
      </c>
      <c r="G211" s="102">
        <f t="shared" si="39"/>
        <v>111.11111111111111</v>
      </c>
      <c r="H211" s="124">
        <f>2</f>
        <v>2</v>
      </c>
      <c r="I211" s="124">
        <v>1</v>
      </c>
      <c r="J211" s="104">
        <f t="shared" si="40"/>
        <v>50</v>
      </c>
      <c r="K211" s="104"/>
    </row>
    <row r="212" spans="1:11" ht="24" customHeight="1" x14ac:dyDescent="0.2">
      <c r="A212" s="55" t="s">
        <v>174</v>
      </c>
      <c r="B212" s="113">
        <f>SUM(B213:B214)</f>
        <v>337567</v>
      </c>
      <c r="C212" s="113">
        <f>SUM(C213:C214)</f>
        <v>561330</v>
      </c>
      <c r="D212" s="102">
        <f t="shared" si="38"/>
        <v>166.28698895330407</v>
      </c>
      <c r="E212" s="113">
        <f>SUM(E213:E214)</f>
        <v>317592</v>
      </c>
      <c r="F212" s="113">
        <f>SUM(F213:F214)</f>
        <v>529331</v>
      </c>
      <c r="G212" s="102">
        <f t="shared" si="39"/>
        <v>166.6701302299806</v>
      </c>
      <c r="H212" s="113">
        <f>SUM(H213:H214)</f>
        <v>47351</v>
      </c>
      <c r="I212" s="113">
        <f>SUM(I213:I214)</f>
        <v>59374</v>
      </c>
      <c r="J212" s="104">
        <f t="shared" si="40"/>
        <v>125.39122721801017</v>
      </c>
      <c r="K212" s="104"/>
    </row>
    <row r="213" spans="1:11" s="27" customFormat="1" ht="25.5" customHeight="1" x14ac:dyDescent="0.2">
      <c r="A213" s="114" t="s">
        <v>175</v>
      </c>
      <c r="B213" s="110">
        <v>46666</v>
      </c>
      <c r="C213" s="110">
        <v>68935</v>
      </c>
      <c r="D213" s="111">
        <f t="shared" si="38"/>
        <v>147.71996742810612</v>
      </c>
      <c r="E213" s="110">
        <v>45807</v>
      </c>
      <c r="F213" s="110">
        <v>68533</v>
      </c>
      <c r="G213" s="111">
        <f t="shared" si="39"/>
        <v>149.61250463902897</v>
      </c>
      <c r="H213" s="110">
        <v>3651</v>
      </c>
      <c r="I213" s="110">
        <v>3194</v>
      </c>
      <c r="J213" s="112">
        <f t="shared" si="40"/>
        <v>87.482881402355517</v>
      </c>
      <c r="K213" s="112"/>
    </row>
    <row r="214" spans="1:11" s="27" customFormat="1" ht="20.25" customHeight="1" x14ac:dyDescent="0.2">
      <c r="A214" s="114" t="s">
        <v>176</v>
      </c>
      <c r="B214" s="110">
        <f>24710+42607+5657+183283+27593+7051</f>
        <v>290901</v>
      </c>
      <c r="C214" s="110">
        <f>37452+62203+8016+335341+40684+8699</f>
        <v>492395</v>
      </c>
      <c r="D214" s="111">
        <f t="shared" si="38"/>
        <v>169.26548894641132</v>
      </c>
      <c r="E214" s="110">
        <f>6861+26573+165901+5563+42417+24470</f>
        <v>271785</v>
      </c>
      <c r="F214" s="110">
        <f>8152+39757+308288+7940+59763+36898</f>
        <v>460798</v>
      </c>
      <c r="G214" s="111">
        <f t="shared" si="39"/>
        <v>169.54504479643836</v>
      </c>
      <c r="H214" s="110">
        <f>1768+7025+1056+29804+3571+476</f>
        <v>43700</v>
      </c>
      <c r="I214" s="110">
        <f>2081+9275+1038+39475+3478+833</f>
        <v>56180</v>
      </c>
      <c r="J214" s="112">
        <f t="shared" si="40"/>
        <v>128.55835240274598</v>
      </c>
      <c r="K214" s="112"/>
    </row>
    <row r="216" spans="1:11" ht="12.75" customHeight="1" x14ac:dyDescent="0.2">
      <c r="A216" s="143" t="s">
        <v>177</v>
      </c>
      <c r="B216" s="143"/>
      <c r="C216" s="143"/>
      <c r="D216" s="143"/>
      <c r="E216" s="143"/>
      <c r="F216" s="143"/>
      <c r="G216" s="143"/>
      <c r="H216" s="143"/>
      <c r="I216" s="143"/>
      <c r="J216" s="143"/>
      <c r="K216" s="115"/>
    </row>
    <row r="217" spans="1:11" ht="69.75" customHeight="1" x14ac:dyDescent="0.2">
      <c r="A217" s="146" t="s">
        <v>178</v>
      </c>
      <c r="B217" s="143"/>
      <c r="C217" s="143"/>
      <c r="D217" s="143"/>
      <c r="E217" s="143"/>
      <c r="F217" s="143"/>
      <c r="G217" s="143"/>
      <c r="H217" s="143"/>
      <c r="I217" s="143"/>
      <c r="J217" s="143"/>
      <c r="K217" s="115"/>
    </row>
    <row r="218" spans="1:11" ht="12.75" customHeight="1" x14ac:dyDescent="0.2">
      <c r="A218" s="147"/>
      <c r="B218" s="148"/>
      <c r="C218" s="148"/>
      <c r="D218" s="148"/>
      <c r="E218" s="148"/>
      <c r="F218" s="148"/>
      <c r="G218" s="148"/>
      <c r="H218" s="148"/>
      <c r="I218" s="148"/>
      <c r="J218" s="148"/>
      <c r="K218" s="116"/>
    </row>
    <row r="219" spans="1:11" ht="7.5" customHeight="1" x14ac:dyDescent="0.2">
      <c r="A219" s="149"/>
      <c r="B219" s="149"/>
      <c r="C219" s="149"/>
      <c r="D219" s="149"/>
      <c r="E219" s="149"/>
      <c r="F219" s="149"/>
      <c r="G219" s="149"/>
      <c r="H219" s="149"/>
      <c r="I219" s="149"/>
      <c r="J219" s="149"/>
      <c r="K219" s="117"/>
    </row>
    <row r="220" spans="1:11" ht="7.5" customHeight="1" x14ac:dyDescent="0.2">
      <c r="A220" s="150"/>
      <c r="B220" s="150"/>
      <c r="C220" s="150"/>
      <c r="D220" s="150"/>
      <c r="E220" s="150"/>
      <c r="F220" s="150"/>
      <c r="G220" s="150"/>
      <c r="H220" s="150"/>
      <c r="I220" s="150"/>
      <c r="J220" s="150"/>
      <c r="K220" s="118"/>
    </row>
    <row r="221" spans="1:11" ht="15.75" customHeight="1" x14ac:dyDescent="0.2">
      <c r="A221" s="119"/>
      <c r="B221" s="120"/>
      <c r="C221" s="120"/>
      <c r="D221" s="43"/>
      <c r="E221" s="120"/>
      <c r="F221" s="120"/>
      <c r="G221" s="43"/>
      <c r="H221" s="120"/>
      <c r="I221" s="120"/>
      <c r="J221" s="43"/>
      <c r="K221" s="43"/>
    </row>
    <row r="223" spans="1:11" ht="66" customHeight="1" x14ac:dyDescent="0.2">
      <c r="A223" s="146" t="s">
        <v>179</v>
      </c>
      <c r="B223" s="143"/>
      <c r="H223" s="151" t="s">
        <v>180</v>
      </c>
      <c r="I223" s="152"/>
      <c r="J223" s="152"/>
    </row>
    <row r="224" spans="1:11" x14ac:dyDescent="0.2">
      <c r="H224" s="122"/>
      <c r="I224" s="122"/>
      <c r="J224" s="123"/>
      <c r="K224" s="123"/>
    </row>
    <row r="225" spans="8:11" x14ac:dyDescent="0.2">
      <c r="H225" s="122"/>
      <c r="I225" s="122"/>
      <c r="J225" s="123"/>
      <c r="K225" s="123"/>
    </row>
  </sheetData>
  <dataConsolidate/>
  <mergeCells count="34">
    <mergeCell ref="A217:J217"/>
    <mergeCell ref="A218:J218"/>
    <mergeCell ref="A219:J219"/>
    <mergeCell ref="A220:J220"/>
    <mergeCell ref="A223:B223"/>
    <mergeCell ref="H223:J223"/>
    <mergeCell ref="A216:J216"/>
    <mergeCell ref="A38:J38"/>
    <mergeCell ref="A62:J62"/>
    <mergeCell ref="A68:J68"/>
    <mergeCell ref="A89:J89"/>
    <mergeCell ref="A112:J112"/>
    <mergeCell ref="A126:J126"/>
    <mergeCell ref="A149:J149"/>
    <mergeCell ref="A161:J161"/>
    <mergeCell ref="A180:J180"/>
    <mergeCell ref="A191:J191"/>
    <mergeCell ref="A208:J208"/>
    <mergeCell ref="A23:J23"/>
    <mergeCell ref="A1:J1"/>
    <mergeCell ref="A2:J2"/>
    <mergeCell ref="A3:A6"/>
    <mergeCell ref="B3:D3"/>
    <mergeCell ref="E3:G3"/>
    <mergeCell ref="H3:J3"/>
    <mergeCell ref="C4:D4"/>
    <mergeCell ref="F4:G4"/>
    <mergeCell ref="I4:J4"/>
    <mergeCell ref="B5:C6"/>
    <mergeCell ref="D5:D6"/>
    <mergeCell ref="E5:F6"/>
    <mergeCell ref="G5:G6"/>
    <mergeCell ref="H5:I6"/>
    <mergeCell ref="J5:J6"/>
  </mergeCells>
  <pageMargins left="0.23622047244094491" right="0.19685039370078741" top="0.70866141732283472" bottom="0.47244094488188981" header="0" footer="0"/>
  <pageSetup paperSize="9" orientation="landscape" r:id="rId1"/>
  <headerFooter alignWithMargins="0">
    <oddHeader>&amp;L&amp;"-,Pogrubiony"&amp;11DEPARTAMENT STRATEGII I DEREGULACJI&amp;10
&amp;9Wydział Statystycznej Informacji Zarządczej&amp;R&amp;"-,Standardowy"&amp;9DANE z&amp;10 21.10.2013 r.</oddHeader>
    <oddFooter>&amp;C&amp;"-,Standardowy"Strona &amp;P z &amp;N</oddFooter>
  </headerFooter>
  <rowBreaks count="14" manualBreakCount="14">
    <brk id="22" max="9" man="1"/>
    <brk id="37" max="9" man="1"/>
    <brk id="52" max="9" man="1"/>
    <brk id="61" max="9" man="1"/>
    <brk id="67" max="9" man="1"/>
    <brk id="88" max="9" man="1"/>
    <brk id="111" max="9" man="1"/>
    <brk id="125" max="9" man="1"/>
    <brk id="136" max="9" man="1"/>
    <brk id="148" max="9" man="1"/>
    <brk id="160" max="9" man="1"/>
    <brk id="179" max="9" man="1"/>
    <brk id="190" max="9" man="1"/>
    <brk id="20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TAB. II</vt:lpstr>
      <vt:lpstr>'TAB. II'!Obszar_wydruku</vt:lpstr>
      <vt:lpstr>'TAB. II'!Tytuły_wydruku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Proczek (DO)</dc:creator>
  <cp:lastModifiedBy>Agnieszka Proczek (DO)</cp:lastModifiedBy>
  <cp:lastPrinted>2013-10-23T08:01:07Z</cp:lastPrinted>
  <dcterms:created xsi:type="dcterms:W3CDTF">2013-10-22T07:00:28Z</dcterms:created>
  <dcterms:modified xsi:type="dcterms:W3CDTF">2013-10-23T09:04:36Z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Ewidencja spraw wg działów prawa i instancyjności III kw 2013.xlsx</vt:lpwstr>
  </property>
</Properties>
</file>